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96" windowWidth="17500" windowHeight="12280" activeTab="0"/>
  </bookViews>
  <sheets>
    <sheet name="orders" sheetId="1" r:id="rId1"/>
    <sheet name="2319v31asm" sheetId="2" r:id="rId2"/>
  </sheets>
  <definedNames>
    <definedName name="Nmb1">'2319v31asm'!$G$83</definedName>
    <definedName name="Nmb2">'2319v31asm'!$G$84</definedName>
    <definedName name="Nmb3">'2319v31asm'!$G$85</definedName>
    <definedName name="Nmb4">'2319v31asm'!$G$86</definedName>
    <definedName name="Nmezz">'2319v31asm'!$G$82</definedName>
    <definedName name="_xlnm.Print_Area" localSheetId="1">'2319v31asm'!$A$1:$U$87</definedName>
    <definedName name="_xlnm.Print_Area" localSheetId="0">'orders'!$A$1:$O$109</definedName>
  </definedNames>
  <calcPr fullCalcOnLoad="1"/>
</workbook>
</file>

<file path=xl/comments1.xml><?xml version="1.0" encoding="utf-8"?>
<comments xmlns="http://schemas.openxmlformats.org/spreadsheetml/2006/main">
  <authors>
    <author>SHOP1</author>
    <author>James Pilcher</author>
  </authors>
  <commentList>
    <comment ref="O14" authorId="0">
      <text>
        <r>
          <rPr>
            <b/>
            <sz val="9"/>
            <rFont val="Tahoma"/>
            <family val="0"/>
          </rPr>
          <t>SHOP1:
offering substitute KOA #RM73Z2B000</t>
        </r>
      </text>
    </comment>
    <comment ref="O16" authorId="0">
      <text>
        <r>
          <rPr>
            <b/>
            <sz val="9"/>
            <rFont val="Tahoma"/>
            <family val="0"/>
          </rPr>
          <t>SHOP1:
Offering KOA #RK73H2B48R7F T</t>
        </r>
      </text>
    </comment>
    <comment ref="O28" authorId="0">
      <text>
        <r>
          <rPr>
            <b/>
            <sz val="9"/>
            <rFont val="Tahoma"/>
            <family val="0"/>
          </rPr>
          <t>SHOP1:
Substitute KEMET #C0805C560K5GAC</t>
        </r>
      </text>
    </comment>
    <comment ref="O29" authorId="0">
      <text>
        <r>
          <rPr>
            <b/>
            <sz val="9"/>
            <rFont val="Tahoma"/>
            <family val="0"/>
          </rPr>
          <t>SHOP1:
Substitute KEMET #C0805C103K5RAC</t>
        </r>
      </text>
    </comment>
    <comment ref="O30" authorId="0">
      <text>
        <r>
          <rPr>
            <b/>
            <sz val="9"/>
            <rFont val="Tahoma"/>
            <family val="0"/>
          </rPr>
          <t>SHOP1:
Substitute KEMET #C0805C104K5RAC</t>
        </r>
      </text>
    </comment>
    <comment ref="O31" authorId="0">
      <text>
        <r>
          <rPr>
            <b/>
            <sz val="9"/>
            <rFont val="Tahoma"/>
            <family val="0"/>
          </rPr>
          <t>SHOP1:
Substitute KEMET #C1812C105M5RAC</t>
        </r>
      </text>
    </comment>
    <comment ref="O39" authorId="0">
      <text>
        <r>
          <rPr>
            <b/>
            <sz val="9"/>
            <rFont val="Tahoma"/>
            <family val="0"/>
          </rPr>
          <t>SHOP1:
Offering TI #SN74F04D</t>
        </r>
      </text>
    </comment>
    <comment ref="O42" authorId="0">
      <text>
        <r>
          <rPr>
            <b/>
            <sz val="9"/>
            <rFont val="Tahoma"/>
            <family val="0"/>
          </rPr>
          <t>SHOP1:
750 pc minimum</t>
        </r>
      </text>
    </comment>
    <comment ref="O43" authorId="0">
      <text>
        <r>
          <rPr>
            <b/>
            <sz val="9"/>
            <rFont val="Tahoma"/>
            <family val="0"/>
          </rPr>
          <t>SHOP1:
750 pc minimum</t>
        </r>
      </text>
    </comment>
    <comment ref="L55" authorId="1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Mating part: KSA004-58G</t>
        </r>
      </text>
    </comment>
    <comment ref="L56" authorId="1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 Mating part: KSA006-58G</t>
        </r>
      </text>
    </comment>
    <comment ref="L57" authorId="1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 Mating part: KSA012-58G</t>
        </r>
      </text>
    </comment>
    <comment ref="L58" authorId="1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Mating part: KSA010-58G</t>
        </r>
      </text>
    </comment>
    <comment ref="L66" authorId="0">
      <text>
        <r>
          <rPr>
            <b/>
            <sz val="9"/>
            <rFont val="Tahoma"/>
            <family val="0"/>
          </rPr>
          <t>SHOP1:
Does not come in red</t>
        </r>
      </text>
    </comment>
  </commentList>
</comments>
</file>

<file path=xl/comments2.xml><?xml version="1.0" encoding="utf-8"?>
<comments xmlns="http://schemas.openxmlformats.org/spreadsheetml/2006/main">
  <authors>
    <author>James Pilcher</author>
    <author>SHOP1</author>
  </authors>
  <commentList>
    <comment ref="L54" authorId="0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Mating part: KSA004-58G</t>
        </r>
      </text>
    </comment>
    <comment ref="L55" authorId="0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 Mating part: KSA006-58G</t>
        </r>
      </text>
    </comment>
    <comment ref="L56" authorId="0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 Mating part: KSA012-58G</t>
        </r>
      </text>
    </comment>
    <comment ref="L57" authorId="0">
      <text>
        <r>
          <rPr>
            <b/>
            <sz val="9"/>
            <rFont val="Geneva"/>
            <family val="0"/>
          </rPr>
          <t>James Pilcher:</t>
        </r>
        <r>
          <rPr>
            <sz val="9"/>
            <rFont val="Geneva"/>
            <family val="0"/>
          </rPr>
          <t xml:space="preserve">
Mating part: KSA010-58G</t>
        </r>
      </text>
    </comment>
    <comment ref="S52" authorId="1">
      <text>
        <r>
          <rPr>
            <b/>
            <sz val="9"/>
            <rFont val="Tahoma"/>
            <family val="0"/>
          </rPr>
          <t>SHOP1:
2000 pc. minimum</t>
        </r>
      </text>
    </comment>
    <comment ref="S53" authorId="1">
      <text>
        <r>
          <rPr>
            <b/>
            <sz val="9"/>
            <rFont val="Tahoma"/>
            <family val="0"/>
          </rPr>
          <t>SHOP1:
4000 pc minimum</t>
        </r>
      </text>
    </comment>
    <comment ref="O38" authorId="1">
      <text>
        <r>
          <rPr>
            <b/>
            <sz val="9"/>
            <rFont val="Tahoma"/>
            <family val="0"/>
          </rPr>
          <t>SHOP1:
Offering TI #SN74F04D</t>
        </r>
      </text>
    </comment>
    <comment ref="R38" authorId="1">
      <text>
        <r>
          <rPr>
            <b/>
            <sz val="9"/>
            <rFont val="Tahoma"/>
            <family val="0"/>
          </rPr>
          <t>SHOP1:
Must buy 2500/reel.  They are offering Phillips</t>
        </r>
      </text>
    </comment>
    <comment ref="P70" authorId="1">
      <text>
        <r>
          <rPr>
            <b/>
            <sz val="9"/>
            <rFont val="Tahoma"/>
            <family val="0"/>
          </rPr>
          <t>SHOP1:
Price is per thousand</t>
        </r>
      </text>
    </comment>
    <comment ref="L65" authorId="1">
      <text>
        <r>
          <rPr>
            <b/>
            <sz val="9"/>
            <rFont val="Tahoma"/>
            <family val="0"/>
          </rPr>
          <t>SHOP1:
Does not come in red</t>
        </r>
      </text>
    </comment>
    <comment ref="R42" authorId="1">
      <text>
        <r>
          <rPr>
            <b/>
            <sz val="9"/>
            <rFont val="Tahoma"/>
            <family val="0"/>
          </rPr>
          <t>SHOP1:
3000 pc reel</t>
        </r>
      </text>
    </comment>
    <comment ref="R41" authorId="1">
      <text>
        <r>
          <rPr>
            <b/>
            <sz val="9"/>
            <rFont val="Tahoma"/>
            <family val="0"/>
          </rPr>
          <t>SHOP1:
3000 pc reel</t>
        </r>
      </text>
    </comment>
    <comment ref="O41" authorId="1">
      <text>
        <r>
          <rPr>
            <b/>
            <sz val="9"/>
            <rFont val="Tahoma"/>
            <family val="0"/>
          </rPr>
          <t>SHOP1:
750 pc minimum</t>
        </r>
      </text>
    </comment>
    <comment ref="O42" authorId="1">
      <text>
        <r>
          <rPr>
            <b/>
            <sz val="9"/>
            <rFont val="Tahoma"/>
            <family val="0"/>
          </rPr>
          <t>SHOP1:
750 pc minimum</t>
        </r>
      </text>
    </comment>
    <comment ref="O13" authorId="1">
      <text>
        <r>
          <rPr>
            <b/>
            <sz val="9"/>
            <rFont val="Tahoma"/>
            <family val="0"/>
          </rPr>
          <t>SHOP1:
offering substitute Rohm RK73H2B000F</t>
        </r>
      </text>
    </comment>
    <comment ref="O14" authorId="1">
      <text>
        <r>
          <rPr>
            <b/>
            <sz val="9"/>
            <rFont val="Tahoma"/>
            <family val="0"/>
          </rPr>
          <t>SHOP1:
offering substitute KOA #RK73H2B10R0F T</t>
        </r>
      </text>
    </comment>
    <comment ref="O15" authorId="1">
      <text>
        <r>
          <rPr>
            <b/>
            <sz val="9"/>
            <rFont val="Tahoma"/>
            <family val="0"/>
          </rPr>
          <t>SHOP1:
Offering KOA #RK73H2B48R7F T</t>
        </r>
      </text>
    </comment>
    <comment ref="O16" authorId="1">
      <text>
        <r>
          <rPr>
            <b/>
            <sz val="9"/>
            <rFont val="Tahoma"/>
            <family val="0"/>
          </rPr>
          <t>SHOP1:
Substitute KOA #RK73H2B49R9F T</t>
        </r>
      </text>
    </comment>
    <comment ref="O17" authorId="1">
      <text>
        <r>
          <rPr>
            <b/>
            <sz val="9"/>
            <rFont val="Tahoma"/>
            <family val="0"/>
          </rPr>
          <t>SHOP1:
Substitute KOA #RK73H2B75R0F T</t>
        </r>
      </text>
    </comment>
    <comment ref="O18" authorId="1">
      <text>
        <r>
          <rPr>
            <b/>
            <sz val="9"/>
            <rFont val="Tahoma"/>
            <family val="0"/>
          </rPr>
          <t>SHOP1:
Substitute KOA #RK73H2B1100F T</t>
        </r>
      </text>
    </comment>
    <comment ref="O19" authorId="1">
      <text>
        <r>
          <rPr>
            <b/>
            <sz val="9"/>
            <rFont val="Tahoma"/>
            <family val="0"/>
          </rPr>
          <t>SHOP1:
Substitute KOA #RK73H2B1501F T</t>
        </r>
      </text>
    </comment>
    <comment ref="O20" authorId="1">
      <text>
        <r>
          <rPr>
            <b/>
            <sz val="9"/>
            <rFont val="Tahoma"/>
            <family val="0"/>
          </rPr>
          <t>SHOP1:
Substitute KOA #RK73H2B2491F T</t>
        </r>
      </text>
    </comment>
    <comment ref="O21" authorId="1">
      <text>
        <r>
          <rPr>
            <b/>
            <sz val="9"/>
            <rFont val="Tahoma"/>
            <family val="0"/>
          </rPr>
          <t>SHOP1:
Substitute ROHM #MCR18F82R5</t>
        </r>
      </text>
    </comment>
    <comment ref="O22" authorId="1">
      <text>
        <r>
          <rPr>
            <b/>
            <sz val="9"/>
            <rFont val="Tahoma"/>
            <family val="0"/>
          </rPr>
          <t>SHOP1:
Substitute Philip #9C08052A1210FKHFT</t>
        </r>
      </text>
    </comment>
    <comment ref="O23" authorId="1">
      <text>
        <r>
          <rPr>
            <b/>
            <sz val="9"/>
            <rFont val="Tahoma"/>
            <family val="0"/>
          </rPr>
          <t>SHOP1:
Substitute KOA #RK73H2A1001F T</t>
        </r>
      </text>
    </comment>
    <comment ref="O24" authorId="1">
      <text>
        <r>
          <rPr>
            <b/>
            <sz val="9"/>
            <rFont val="Tahoma"/>
            <family val="0"/>
          </rPr>
          <t>SHOP1:
Substitute Philip #9C08052A2003FKHFT</t>
        </r>
      </text>
    </comment>
    <comment ref="R13" authorId="1">
      <text>
        <r>
          <rPr>
            <b/>
            <sz val="9"/>
            <rFont val="Tahoma"/>
            <family val="0"/>
          </rPr>
          <t>SHOP1:
Substitute KOA #RM73Z2BT000</t>
        </r>
      </text>
    </comment>
    <comment ref="R14" authorId="1">
      <text>
        <r>
          <rPr>
            <b/>
            <sz val="9"/>
            <rFont val="Tahoma"/>
            <family val="0"/>
          </rPr>
          <t>SHOP1:
Substitute KOA #RK73H2B10R0F</t>
        </r>
      </text>
    </comment>
    <comment ref="R15" authorId="1">
      <text>
        <r>
          <rPr>
            <b/>
            <sz val="9"/>
            <rFont val="Tahoma"/>
            <family val="0"/>
          </rPr>
          <t>SHOP1:
Substitute #RK73H2B48R7F</t>
        </r>
      </text>
    </comment>
    <comment ref="R16" authorId="1">
      <text>
        <r>
          <rPr>
            <b/>
            <sz val="9"/>
            <rFont val="Tahoma"/>
            <family val="0"/>
          </rPr>
          <t>SHOP1:
Substitute KOA #RK73H2B49R9F</t>
        </r>
      </text>
    </comment>
    <comment ref="R17" authorId="1">
      <text>
        <r>
          <rPr>
            <b/>
            <sz val="9"/>
            <rFont val="Tahoma"/>
            <family val="0"/>
          </rPr>
          <t>SHOP1:
Substitute KOA #RK73H2B75R0F</t>
        </r>
      </text>
    </comment>
    <comment ref="R18" authorId="1">
      <text>
        <r>
          <rPr>
            <b/>
            <sz val="9"/>
            <rFont val="Tahoma"/>
            <family val="0"/>
          </rPr>
          <t>SHOP1:
Substitute KOA #RK73H2B1100F</t>
        </r>
      </text>
    </comment>
    <comment ref="R19" authorId="1">
      <text>
        <r>
          <rPr>
            <b/>
            <sz val="9"/>
            <rFont val="Tahoma"/>
            <family val="0"/>
          </rPr>
          <t>SHOP1:
Substitute KOA #RK73H2B1501F</t>
        </r>
      </text>
    </comment>
    <comment ref="R20" authorId="1">
      <text>
        <r>
          <rPr>
            <b/>
            <sz val="9"/>
            <rFont val="Tahoma"/>
            <family val="0"/>
          </rPr>
          <t>SHOP1:
Substitute KOA #RK73H2B2491F</t>
        </r>
      </text>
    </comment>
    <comment ref="R21" authorId="1">
      <text>
        <r>
          <rPr>
            <b/>
            <sz val="9"/>
            <rFont val="Tahoma"/>
            <family val="0"/>
          </rPr>
          <t>SHOP1:
Substitute KOA #RK73H2A82R5F</t>
        </r>
      </text>
    </comment>
    <comment ref="R22" authorId="1">
      <text>
        <r>
          <rPr>
            <b/>
            <sz val="9"/>
            <rFont val="Tahoma"/>
            <family val="0"/>
          </rPr>
          <t>SHOP1:
Substitute KOA #RK73H2A1210F</t>
        </r>
      </text>
    </comment>
    <comment ref="R23" authorId="1">
      <text>
        <r>
          <rPr>
            <b/>
            <sz val="9"/>
            <rFont val="Tahoma"/>
            <family val="0"/>
          </rPr>
          <t>SHOP1:
Substitute KOA #RK73H2A1001F</t>
        </r>
      </text>
    </comment>
    <comment ref="R24" authorId="1">
      <text>
        <r>
          <rPr>
            <b/>
            <sz val="9"/>
            <rFont val="Tahoma"/>
            <family val="0"/>
          </rPr>
          <t>SHOP1:
Substitute KOA #RK73H2A2003F</t>
        </r>
      </text>
    </comment>
    <comment ref="O27" authorId="1">
      <text>
        <r>
          <rPr>
            <b/>
            <sz val="9"/>
            <rFont val="Tahoma"/>
            <family val="0"/>
          </rPr>
          <t>SHOP1:
Substitute KEMET #C0805C560K5GAC</t>
        </r>
      </text>
    </comment>
    <comment ref="O28" authorId="1">
      <text>
        <r>
          <rPr>
            <b/>
            <sz val="9"/>
            <rFont val="Tahoma"/>
            <family val="0"/>
          </rPr>
          <t>SHOP1:
Substitute KEMET #C0805C103K5RAC</t>
        </r>
      </text>
    </comment>
    <comment ref="O29" authorId="1">
      <text>
        <r>
          <rPr>
            <b/>
            <sz val="9"/>
            <rFont val="Tahoma"/>
            <family val="0"/>
          </rPr>
          <t>SHOP1:
Substitute KEMET #C0805C104K5RAC</t>
        </r>
      </text>
    </comment>
    <comment ref="O30" authorId="1">
      <text>
        <r>
          <rPr>
            <b/>
            <sz val="9"/>
            <rFont val="Tahoma"/>
            <family val="0"/>
          </rPr>
          <t>SHOP1:
Substitute KEMET #C1812C105M5RAC</t>
        </r>
      </text>
    </comment>
    <comment ref="R27" authorId="1">
      <text>
        <r>
          <rPr>
            <b/>
            <sz val="9"/>
            <rFont val="Tahoma"/>
            <family val="0"/>
          </rPr>
          <t>SHOP1:
Substitute Kemet #C0805C560K5GAC</t>
        </r>
      </text>
    </comment>
    <comment ref="R28" authorId="1">
      <text>
        <r>
          <rPr>
            <b/>
            <sz val="9"/>
            <rFont val="Tahoma"/>
            <family val="0"/>
          </rPr>
          <t>SHOP1:
Substitute Kemet #C0805C103K5RAC</t>
        </r>
      </text>
    </comment>
    <comment ref="R29" authorId="1">
      <text>
        <r>
          <rPr>
            <b/>
            <sz val="9"/>
            <rFont val="Tahoma"/>
            <family val="0"/>
          </rPr>
          <t>SHOP1:
Substitute Kemet #C0805C104K5RAC</t>
        </r>
      </text>
    </comment>
    <comment ref="R30" authorId="1">
      <text>
        <r>
          <rPr>
            <b/>
            <sz val="9"/>
            <rFont val="Tahoma"/>
            <family val="0"/>
          </rPr>
          <t>SHOP1:
Substitute Kemet #C1812C105M5RAC</t>
        </r>
      </text>
    </comment>
  </commentList>
</comments>
</file>

<file path=xl/sharedStrings.xml><?xml version="1.0" encoding="utf-8"?>
<sst xmlns="http://schemas.openxmlformats.org/spreadsheetml/2006/main" count="790" uniqueCount="267">
  <si>
    <t>Adv. Interconn.</t>
  </si>
  <si>
    <t>MB-4</t>
  </si>
  <si>
    <t>MB-3</t>
  </si>
  <si>
    <t>MB-2</t>
  </si>
  <si>
    <t>MB-1</t>
  </si>
  <si>
    <t>AMP</t>
  </si>
  <si>
    <t>57131-2</t>
  </si>
  <si>
    <t>Qty/Board/Set</t>
  </si>
  <si>
    <t>smf_fuse, 15A</t>
  </si>
  <si>
    <t>smf_fuse, 10A</t>
  </si>
  <si>
    <t>3-pin header</t>
  </si>
  <si>
    <t>78208-103</t>
  </si>
  <si>
    <t>Motherboard Bus Jumper</t>
  </si>
  <si>
    <t>Power Jumpers (8-pin &amp; 6-pin)</t>
  </si>
  <si>
    <t>B2310V31B, B2313V31, B2316V31, B2319V31 (Motherboard1-4) Parts List</t>
  </si>
  <si>
    <t>+5V power wire, 18 awg, ??''</t>
  </si>
  <si>
    <t>-5V power wire, 18 awg, ??''</t>
  </si>
  <si>
    <t>+15V power wire, 18 awg, ??''</t>
  </si>
  <si>
    <t>GROUND power wire,18 awg, ??''</t>
  </si>
  <si>
    <t>The University of Chicago</t>
  </si>
  <si>
    <t>CRCW120610R0FRT1</t>
  </si>
  <si>
    <t>CRCW120648R7FRT1</t>
  </si>
  <si>
    <t>CRCW120649R9FRT1</t>
  </si>
  <si>
    <t>CRCW120675R0FRT1</t>
  </si>
  <si>
    <t>CRCW12061100FRT1</t>
  </si>
  <si>
    <t>Differential line driver</t>
  </si>
  <si>
    <t>EPLD</t>
  </si>
  <si>
    <t>Voltage Reference</t>
  </si>
  <si>
    <t>Op-amp</t>
  </si>
  <si>
    <t>In stock</t>
  </si>
  <si>
    <t>Differential line receiver</t>
  </si>
  <si>
    <t>R451015</t>
  </si>
  <si>
    <t>R451010</t>
  </si>
  <si>
    <t>Richco</t>
  </si>
  <si>
    <t>Snap lock pin with arrowhead</t>
  </si>
  <si>
    <t>slpa125-187-01</t>
  </si>
  <si>
    <t>Mezz.</t>
  </si>
  <si>
    <t>ICs</t>
  </si>
  <si>
    <t>PCBs</t>
  </si>
  <si>
    <t>Order</t>
  </si>
  <si>
    <t>Qty to</t>
  </si>
  <si>
    <t>Part</t>
  </si>
  <si>
    <t>Geometry</t>
  </si>
  <si>
    <t>Description</t>
  </si>
  <si>
    <t>Manufacturer</t>
  </si>
  <si>
    <t>New Eng. Wire</t>
  </si>
  <si>
    <t>CANbus</t>
  </si>
  <si>
    <t>TTC</t>
  </si>
  <si>
    <t>Item</t>
  </si>
  <si>
    <t>#</t>
  </si>
  <si>
    <t>Digital delay</t>
  </si>
  <si>
    <t>Transient voltage suppr., 6.5V</t>
  </si>
  <si>
    <t>Transient voltage suppr., 17V</t>
  </si>
  <si>
    <t>1.5K</t>
  </si>
  <si>
    <t>1%, 1/10W</t>
  </si>
  <si>
    <t>1K</t>
  </si>
  <si>
    <t>200K</t>
  </si>
  <si>
    <t>CRCW08051210FRT1</t>
  </si>
  <si>
    <t>CRCW08051001FRT1</t>
  </si>
  <si>
    <t>CRCW08052003FRT1</t>
  </si>
  <si>
    <t>VJ0805Y103KXAMC</t>
  </si>
  <si>
    <t>VJ0805Y104KXAMC</t>
  </si>
  <si>
    <t>VJ1812Y105MXAMC</t>
  </si>
  <si>
    <t>DS26C31TMX</t>
  </si>
  <si>
    <t>DS26C32ATMX</t>
  </si>
  <si>
    <t>Philips</t>
  </si>
  <si>
    <t>B2428V30 PC BOARD</t>
  </si>
  <si>
    <t>Burr-Brown</t>
  </si>
  <si>
    <t>OPA277UA/2K5</t>
  </si>
  <si>
    <t>ORNA1002A on tape reel</t>
  </si>
  <si>
    <t>DS1021S-50  on tape reel</t>
  </si>
  <si>
    <t>soic14</t>
  </si>
  <si>
    <t>bga100</t>
  </si>
  <si>
    <t>TTCrx</t>
  </si>
  <si>
    <t>CERN</t>
  </si>
  <si>
    <t>TTC receiver ASIC</t>
  </si>
  <si>
    <t>PROM</t>
  </si>
  <si>
    <t>Xilinx</t>
  </si>
  <si>
    <t>XC1736ESO8C</t>
  </si>
  <si>
    <t>EPF10K10TC144-3</t>
  </si>
  <si>
    <t>CRCW1206000RT1</t>
  </si>
  <si>
    <t>10k resistor network</t>
  </si>
  <si>
    <t>General Inst.</t>
  </si>
  <si>
    <t>Vendor 1</t>
  </si>
  <si>
    <t>Cost</t>
  </si>
  <si>
    <t>Delivery</t>
  </si>
  <si>
    <t>Vendor 2</t>
  </si>
  <si>
    <t>Notes</t>
  </si>
  <si>
    <t>Buy Quantity</t>
  </si>
  <si>
    <t>1000' min</t>
  </si>
  <si>
    <t>Allied Elect.</t>
  </si>
  <si>
    <t>6 pkg. Of 100</t>
  </si>
  <si>
    <t>3 pkg. Of 100</t>
  </si>
  <si>
    <t>Stock</t>
  </si>
  <si>
    <t>October</t>
  </si>
  <si>
    <t>Wyle</t>
  </si>
  <si>
    <t>8 weeks</t>
  </si>
  <si>
    <t>2-4 weeks</t>
  </si>
  <si>
    <t>6 weeks</t>
  </si>
  <si>
    <t>Insight Elect.</t>
  </si>
  <si>
    <t>1-2 weeks</t>
  </si>
  <si>
    <t>Sager Elect.</t>
  </si>
  <si>
    <t>8-10 weeks</t>
  </si>
  <si>
    <t>Arrow Elect.</t>
  </si>
  <si>
    <t>6-7 weeks</t>
  </si>
  <si>
    <t>Garrett</t>
  </si>
  <si>
    <t>10 weeks</t>
  </si>
  <si>
    <t>2200'</t>
  </si>
  <si>
    <t>7 weeks</t>
  </si>
  <si>
    <t>1000'</t>
  </si>
  <si>
    <t>Vishay Thin Film</t>
  </si>
  <si>
    <t>14 weeks</t>
  </si>
  <si>
    <t>NEP</t>
  </si>
  <si>
    <t>1 week</t>
  </si>
  <si>
    <t>Digikey</t>
  </si>
  <si>
    <t>Bell Microproducts</t>
  </si>
  <si>
    <t>3-5 weeks</t>
  </si>
  <si>
    <t>5 weeks</t>
  </si>
  <si>
    <t>Bisco</t>
  </si>
  <si>
    <t>5-7 weeks</t>
  </si>
  <si>
    <t>6-8 weeks</t>
  </si>
  <si>
    <t>3-4 weeks</t>
  </si>
  <si>
    <t>4-5 weeks</t>
  </si>
  <si>
    <t>Maxim</t>
  </si>
  <si>
    <t>17 weeks</t>
  </si>
  <si>
    <t>21 weeks</t>
  </si>
  <si>
    <t>NuWay</t>
  </si>
  <si>
    <t>Newark</t>
  </si>
  <si>
    <t>2 weeks</t>
  </si>
  <si>
    <t>4 weeks</t>
  </si>
  <si>
    <t>Neward</t>
  </si>
  <si>
    <t>Jaco</t>
  </si>
  <si>
    <t>20 weeks</t>
  </si>
  <si>
    <t>Pioneer-Standard</t>
  </si>
  <si>
    <t>TOTAL</t>
  </si>
  <si>
    <t xml:space="preserve">Vendor </t>
  </si>
  <si>
    <t>IMS</t>
  </si>
  <si>
    <t>Allied Electronics</t>
  </si>
  <si>
    <t>FAI Electronics</t>
  </si>
  <si>
    <t>Kemet</t>
  </si>
  <si>
    <t>C0805C103K5RAC</t>
  </si>
  <si>
    <t>C0805C560K5RAC</t>
  </si>
  <si>
    <t>C0805C104K5RAC</t>
  </si>
  <si>
    <t>C1812C105M5RAC</t>
  </si>
  <si>
    <t>MAX6241BCSA</t>
  </si>
  <si>
    <t>KOA</t>
  </si>
  <si>
    <t>RM73Z2B000T</t>
  </si>
  <si>
    <t>RM73H2B48R7F</t>
  </si>
  <si>
    <t>RCI-1206-10R0F</t>
  </si>
  <si>
    <t>RCI-1206-49R9F</t>
  </si>
  <si>
    <t>RCI-1206-75R0F</t>
  </si>
  <si>
    <t>RCI-1206-110-F</t>
  </si>
  <si>
    <t>RCI-1206-2491F</t>
  </si>
  <si>
    <t>RCI-0805-82R5F</t>
  </si>
  <si>
    <t>RCI-0805-1001F</t>
  </si>
  <si>
    <t>RCI-0805-1210F</t>
  </si>
  <si>
    <t>RCI-0805-2003F</t>
  </si>
  <si>
    <t>Arrow</t>
  </si>
  <si>
    <t>Additional Parts (Revised on 10-16-00)</t>
  </si>
  <si>
    <t>12-pin male power conn.</t>
  </si>
  <si>
    <t>12-pin female power conn.</t>
  </si>
  <si>
    <t>8-pin terminal block</t>
  </si>
  <si>
    <t>Entrelec</t>
  </si>
  <si>
    <t>0033 008.20</t>
  </si>
  <si>
    <t>6-pin terminal block</t>
  </si>
  <si>
    <t>0033 006.16</t>
  </si>
  <si>
    <t>Kelburn Engineering</t>
  </si>
  <si>
    <t>Revisions with respect to 6/14/00:</t>
  </si>
  <si>
    <t>TI</t>
  </si>
  <si>
    <t>Littelfuse</t>
  </si>
  <si>
    <t>CA-40NFHLR-12GT</t>
  </si>
  <si>
    <t>CA-40NFS-12G</t>
  </si>
  <si>
    <t>CA-SR40NFS</t>
  </si>
  <si>
    <t>EPC1</t>
  </si>
  <si>
    <t>EPC1441TC32</t>
  </si>
  <si>
    <t>Put-up</t>
  </si>
  <si>
    <t>Paper tape reel</t>
  </si>
  <si>
    <t>Manuf. Part Number</t>
  </si>
  <si>
    <t>Plastic tape reel</t>
  </si>
  <si>
    <t>DKS010-85TG</t>
  </si>
  <si>
    <t>DKA010-79G</t>
  </si>
  <si>
    <t>Circuit Assembly</t>
  </si>
  <si>
    <t>8-pin female power conn.</t>
  </si>
  <si>
    <t>8-pin male power conn.</t>
  </si>
  <si>
    <t>6-pin male power conn.</t>
  </si>
  <si>
    <t>Single row, 4-pin female interconn.</t>
  </si>
  <si>
    <t>Single row, 6-pin female interconn.</t>
  </si>
  <si>
    <t>Single row, 12-pin female interconn.</t>
  </si>
  <si>
    <t>Dual row, 10-pin female interconn.</t>
  </si>
  <si>
    <t>Dual row, 10-pin male interconn.</t>
  </si>
  <si>
    <t>6-pin female power conn.</t>
  </si>
  <si>
    <t>Cable strain relief</t>
  </si>
  <si>
    <t>40-conductor, 1mm-pitch flat cable</t>
  </si>
  <si>
    <t>EMI Filter</t>
  </si>
  <si>
    <t>Panasonic</t>
  </si>
  <si>
    <t>EXEC-CET103U</t>
  </si>
  <si>
    <t>tqfp144</t>
  </si>
  <si>
    <t>VJ0805A560KXAMC</t>
  </si>
  <si>
    <t>N74F04D Hex inverter</t>
  </si>
  <si>
    <t>9337 393 20623</t>
  </si>
  <si>
    <t>tqfp32</t>
  </si>
  <si>
    <t>elks</t>
  </si>
  <si>
    <t>CRCW080582R5FRT1</t>
  </si>
  <si>
    <t>dual row 14-pin header</t>
  </si>
  <si>
    <t>single row 14-pin header</t>
  </si>
  <si>
    <t>Micro Shunt (black)</t>
  </si>
  <si>
    <t>Micro Shunt (red)</t>
  </si>
  <si>
    <t>TMS-114-02-G-D</t>
  </si>
  <si>
    <t>TMS-114-02-G-S</t>
  </si>
  <si>
    <t>SNM-100-BK-G</t>
  </si>
  <si>
    <t>SNM-100-RD-G</t>
  </si>
  <si>
    <t>0.1u</t>
  </si>
  <si>
    <t>1u</t>
  </si>
  <si>
    <t>soic16</t>
  </si>
  <si>
    <t>tqfp-44</t>
  </si>
  <si>
    <t>soic8</t>
  </si>
  <si>
    <t>soic16l</t>
  </si>
  <si>
    <t>Fax: 773-702-2971</t>
  </si>
  <si>
    <t>Email: tang@mentor.uchicago.edu</t>
  </si>
  <si>
    <t>Value</t>
  </si>
  <si>
    <t>Tolerance(+/-)</t>
  </si>
  <si>
    <t>Fukun Tang</t>
  </si>
  <si>
    <t>Tel: 773-702-7801</t>
  </si>
  <si>
    <t>56pf</t>
  </si>
  <si>
    <t>B2313V31 PC BOARD</t>
  </si>
  <si>
    <t>B2319V31 PC BOARD</t>
  </si>
  <si>
    <t>B2310V31 PC BOARD</t>
  </si>
  <si>
    <t>2.49K</t>
  </si>
  <si>
    <t>CRCW12062491FRT1</t>
  </si>
  <si>
    <t>tvs6032</t>
  </si>
  <si>
    <t>SMBJ6.5A</t>
  </si>
  <si>
    <t>National</t>
  </si>
  <si>
    <t>MAXIM</t>
  </si>
  <si>
    <t>MAX6341CSA</t>
  </si>
  <si>
    <t>Vishay</t>
  </si>
  <si>
    <t>Dallas</t>
  </si>
  <si>
    <t>Ria Elec.</t>
  </si>
  <si>
    <t>Samtek</t>
  </si>
  <si>
    <t>5-pin header</t>
  </si>
  <si>
    <t>Berg</t>
  </si>
  <si>
    <t>B2316V31 PC BOARD</t>
  </si>
  <si>
    <t>Altera</t>
  </si>
  <si>
    <t>SMBJ17A</t>
  </si>
  <si>
    <t>Resistors</t>
  </si>
  <si>
    <t>Capacitors</t>
  </si>
  <si>
    <t>1%, 1/8W</t>
  </si>
  <si>
    <t>10%, 50V</t>
  </si>
  <si>
    <t>20%, 50V</t>
  </si>
  <si>
    <t>Connector, socket, fuse etc.</t>
  </si>
  <si>
    <t>78208-105</t>
  </si>
  <si>
    <t>EPM7064STC44-10</t>
  </si>
  <si>
    <t>0.01u</t>
  </si>
  <si>
    <t>CRCW12061501FRT1</t>
  </si>
  <si>
    <t>N20-44T-653-3 red</t>
  </si>
  <si>
    <t>N20-44T-653-4 green</t>
  </si>
  <si>
    <t>N20-44T-653-2 black</t>
  </si>
  <si>
    <t>Qty</t>
  </si>
  <si>
    <t>Needed</t>
  </si>
  <si>
    <t>Old</t>
  </si>
  <si>
    <t>New</t>
  </si>
  <si>
    <t>Quantities</t>
  </si>
  <si>
    <t>N20-44T-653-1 white</t>
  </si>
  <si>
    <t>40-pin header</t>
  </si>
  <si>
    <t>40-pin connector</t>
  </si>
  <si>
    <t>KSS004-85TG</t>
  </si>
  <si>
    <t>KSS006-85TG</t>
  </si>
  <si>
    <t>KSS012-85TG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</si>
</sst>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i/>
      <sz val="9"/>
      <name val="Arial"/>
      <family val="2"/>
    </font>
    <font>
      <b/>
      <sz val="9"/>
      <name val="Tahom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4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44" fontId="3" fillId="0" borderId="0" xfId="17" applyFont="1" applyAlignment="1">
      <alignment horizontal="center" wrapText="1"/>
    </xf>
    <xf numFmtId="44" fontId="0" fillId="0" borderId="0" xfId="17" applyAlignment="1">
      <alignment horizontal="center"/>
    </xf>
    <xf numFmtId="1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44" fontId="3" fillId="0" borderId="0" xfId="17" applyFont="1" applyAlignment="1">
      <alignment/>
    </xf>
    <xf numFmtId="4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4" fillId="0" borderId="6" xfId="0" applyFont="1" applyBorder="1" applyAlignment="1">
      <alignment horizontal="center" wrapText="1"/>
    </xf>
    <xf numFmtId="14" fontId="5" fillId="0" borderId="0" xfId="17" applyNumberFormat="1" applyFont="1" applyAlignment="1">
      <alignment horizontal="center"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4" fontId="5" fillId="0" borderId="0" xfId="17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44" fontId="5" fillId="0" borderId="0" xfId="17" applyFont="1" applyAlignment="1">
      <alignment/>
    </xf>
    <xf numFmtId="44" fontId="5" fillId="0" borderId="0" xfId="17" applyFont="1" applyAlignment="1">
      <alignment horizontal="center" wrapText="1"/>
    </xf>
    <xf numFmtId="9" fontId="0" fillId="0" borderId="0" xfId="19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9"/>
  <sheetViews>
    <sheetView tabSelected="1" workbookViewId="0" topLeftCell="A1">
      <selection activeCell="U63" sqref="U63"/>
    </sheetView>
  </sheetViews>
  <sheetFormatPr defaultColWidth="11.421875" defaultRowHeight="12.75"/>
  <cols>
    <col min="1" max="1" width="8.8515625" style="0" customWidth="1"/>
    <col min="2" max="2" width="4.8515625" style="1" customWidth="1"/>
    <col min="3" max="3" width="4.7109375" style="1" customWidth="1"/>
    <col min="4" max="4" width="4.421875" style="1" customWidth="1"/>
    <col min="5" max="5" width="5.00390625" style="1" customWidth="1"/>
    <col min="6" max="6" width="4.421875" style="1" customWidth="1"/>
    <col min="7" max="7" width="10.7109375" style="0" customWidth="1"/>
    <col min="8" max="9" width="8.8515625" style="0" customWidth="1"/>
    <col min="10" max="10" width="15.140625" style="0" customWidth="1"/>
    <col min="11" max="11" width="13.8515625" style="0" customWidth="1"/>
    <col min="12" max="12" width="20.421875" style="0" customWidth="1"/>
    <col min="13" max="13" width="15.140625" style="0" customWidth="1"/>
    <col min="14" max="14" width="8.8515625" style="0" customWidth="1"/>
    <col min="15" max="15" width="17.421875" style="0" customWidth="1"/>
    <col min="16" max="16" width="13.00390625" style="0" customWidth="1"/>
    <col min="17" max="17" width="8.8515625" style="0" customWidth="1"/>
    <col min="18" max="18" width="10.00390625" style="0" customWidth="1"/>
    <col min="19" max="19" width="11.7109375" style="0" customWidth="1"/>
    <col min="20" max="16384" width="8.8515625" style="0" customWidth="1"/>
  </cols>
  <sheetData>
    <row r="1" ht="12.75"/>
    <row r="2" spans="6:21" ht="12.75">
      <c r="F2" s="46" t="s">
        <v>14</v>
      </c>
      <c r="G2" s="47"/>
      <c r="H2" s="47"/>
      <c r="J2" s="47"/>
      <c r="K2" s="47"/>
      <c r="L2" s="47"/>
      <c r="M2" s="47"/>
      <c r="N2" s="47"/>
      <c r="O2" s="48"/>
      <c r="P2" s="47"/>
      <c r="Q2" s="47"/>
      <c r="R2" s="47"/>
      <c r="S2" s="47"/>
      <c r="T2" s="47"/>
      <c r="U2" s="47"/>
    </row>
    <row r="3" spans="6:21" ht="12.75">
      <c r="F3" s="47" t="s">
        <v>221</v>
      </c>
      <c r="G3" s="47"/>
      <c r="H3" s="47"/>
      <c r="J3" s="47"/>
      <c r="K3" s="47"/>
      <c r="L3" s="47"/>
      <c r="M3" s="47"/>
      <c r="N3" s="47"/>
      <c r="O3" s="48"/>
      <c r="P3" s="47"/>
      <c r="Q3" s="47"/>
      <c r="R3" s="47"/>
      <c r="S3" s="47"/>
      <c r="T3" s="47"/>
      <c r="U3" s="47"/>
    </row>
    <row r="4" spans="6:21" ht="12.75">
      <c r="F4" s="47" t="s">
        <v>19</v>
      </c>
      <c r="G4" s="47"/>
      <c r="H4" s="47"/>
      <c r="J4" s="47"/>
      <c r="K4" s="47"/>
      <c r="L4" s="47"/>
      <c r="M4" s="47"/>
      <c r="N4" s="47"/>
      <c r="O4" s="48"/>
      <c r="P4" s="47"/>
      <c r="Q4" s="47"/>
      <c r="R4" s="47"/>
      <c r="S4" s="47"/>
      <c r="T4" s="47"/>
      <c r="U4" s="47"/>
    </row>
    <row r="5" spans="6:21" ht="12.75">
      <c r="F5" s="47" t="s">
        <v>222</v>
      </c>
      <c r="G5" s="47"/>
      <c r="H5" s="47"/>
      <c r="J5" s="47"/>
      <c r="K5" s="47"/>
      <c r="L5" s="47"/>
      <c r="M5" s="47"/>
      <c r="N5" s="47"/>
      <c r="O5" s="48"/>
      <c r="P5" s="47"/>
      <c r="Q5" s="47"/>
      <c r="R5" s="47"/>
      <c r="S5" s="47"/>
      <c r="T5" s="47"/>
      <c r="U5" s="47"/>
    </row>
    <row r="6" spans="6:21" ht="12.75">
      <c r="F6" s="47" t="s">
        <v>217</v>
      </c>
      <c r="G6" s="47"/>
      <c r="H6" s="47"/>
      <c r="J6" s="47"/>
      <c r="K6" s="47"/>
      <c r="L6" s="47"/>
      <c r="M6" s="47"/>
      <c r="N6" s="47"/>
      <c r="O6" s="48"/>
      <c r="P6" s="47"/>
      <c r="Q6" s="47"/>
      <c r="R6" s="47"/>
      <c r="S6" s="47"/>
      <c r="T6" s="47"/>
      <c r="U6" s="47"/>
    </row>
    <row r="7" spans="6:21" ht="12.75">
      <c r="F7" s="47" t="s">
        <v>218</v>
      </c>
      <c r="G7" s="47"/>
      <c r="H7" s="47"/>
      <c r="J7" s="47"/>
      <c r="K7" s="47"/>
      <c r="L7" s="47"/>
      <c r="M7" s="47"/>
      <c r="N7" s="47"/>
      <c r="O7" s="48"/>
      <c r="P7" s="47"/>
      <c r="Q7" s="47"/>
      <c r="R7" s="47"/>
      <c r="S7" s="47"/>
      <c r="T7" s="47"/>
      <c r="U7" s="47"/>
    </row>
    <row r="8" spans="6:21" ht="12.75">
      <c r="F8" s="49">
        <v>36691</v>
      </c>
      <c r="G8" s="47"/>
      <c r="H8" s="47"/>
      <c r="J8" s="47"/>
      <c r="K8" s="47"/>
      <c r="L8" s="47"/>
      <c r="M8" s="47"/>
      <c r="N8" s="47"/>
      <c r="O8" s="48"/>
      <c r="P8" s="47"/>
      <c r="Q8" s="47"/>
      <c r="R8" s="47"/>
      <c r="S8" s="47"/>
      <c r="T8" s="47"/>
      <c r="U8" s="47"/>
    </row>
    <row r="9" spans="7:21" ht="12.75">
      <c r="G9" s="47"/>
      <c r="H9" s="47"/>
      <c r="I9" s="47"/>
      <c r="J9" s="47"/>
      <c r="K9" s="47"/>
      <c r="L9" s="47"/>
      <c r="M9" s="47"/>
      <c r="N9" s="47"/>
      <c r="O9" s="48"/>
      <c r="P9" s="47"/>
      <c r="Q9" s="47"/>
      <c r="R9" s="47"/>
      <c r="S9" s="47"/>
      <c r="T9" s="47"/>
      <c r="U9" s="47"/>
    </row>
    <row r="10" spans="7:20" ht="12.75">
      <c r="G10" s="1"/>
      <c r="H10" s="1"/>
      <c r="I10" s="3"/>
      <c r="J10" s="1"/>
      <c r="K10" s="1"/>
      <c r="N10" s="1"/>
      <c r="O10" s="11"/>
      <c r="P10" s="1"/>
      <c r="Q10" s="1"/>
      <c r="R10" s="1"/>
      <c r="S10" s="1"/>
      <c r="T10" s="1"/>
    </row>
    <row r="11" spans="1:22" ht="24">
      <c r="A11" s="25" t="s">
        <v>48</v>
      </c>
      <c r="B11" s="22"/>
      <c r="C11" s="23"/>
      <c r="D11" s="23" t="s">
        <v>7</v>
      </c>
      <c r="E11" s="23"/>
      <c r="F11" s="24"/>
      <c r="G11" s="25" t="s">
        <v>256</v>
      </c>
      <c r="H11" s="25" t="s">
        <v>41</v>
      </c>
      <c r="I11" s="67" t="s">
        <v>43</v>
      </c>
      <c r="J11" s="68"/>
      <c r="K11" s="25" t="s">
        <v>44</v>
      </c>
      <c r="L11" s="31" t="s">
        <v>177</v>
      </c>
      <c r="M11" s="25" t="s">
        <v>175</v>
      </c>
      <c r="N11" s="50" t="s">
        <v>88</v>
      </c>
      <c r="O11" s="25" t="s">
        <v>135</v>
      </c>
      <c r="P11" s="9"/>
      <c r="Q11" s="9"/>
      <c r="R11" s="58"/>
      <c r="S11" s="58"/>
      <c r="T11" s="58"/>
      <c r="U11" s="9"/>
      <c r="V11" s="13"/>
    </row>
    <row r="12" spans="1:22" ht="12.75">
      <c r="A12" s="29" t="s">
        <v>49</v>
      </c>
      <c r="B12" s="28" t="s">
        <v>36</v>
      </c>
      <c r="C12" s="28" t="s">
        <v>4</v>
      </c>
      <c r="D12" s="28" t="s">
        <v>3</v>
      </c>
      <c r="E12" s="28" t="s">
        <v>2</v>
      </c>
      <c r="F12" s="21" t="s">
        <v>1</v>
      </c>
      <c r="G12" s="29" t="s">
        <v>257</v>
      </c>
      <c r="H12" s="29" t="s">
        <v>42</v>
      </c>
      <c r="I12" s="27" t="s">
        <v>219</v>
      </c>
      <c r="J12" s="27" t="s">
        <v>220</v>
      </c>
      <c r="K12" s="26"/>
      <c r="L12" s="20"/>
      <c r="M12" s="32"/>
      <c r="N12" s="26"/>
      <c r="O12" s="26"/>
      <c r="P12" s="11"/>
      <c r="Q12" s="11"/>
      <c r="R12" s="11"/>
      <c r="S12" s="35"/>
      <c r="T12" s="59"/>
      <c r="U12" s="13"/>
      <c r="V12" s="13"/>
    </row>
    <row r="13" spans="1:22" ht="12.75">
      <c r="A13" s="14" t="s">
        <v>243</v>
      </c>
      <c r="G13" s="11"/>
      <c r="H13" s="11"/>
      <c r="I13" s="12"/>
      <c r="J13" s="11"/>
      <c r="K13" s="11"/>
      <c r="L13" s="11"/>
      <c r="M13" s="13"/>
      <c r="N13" s="11"/>
      <c r="O13" s="11"/>
      <c r="P13" s="11"/>
      <c r="Q13" s="11"/>
      <c r="R13" s="11"/>
      <c r="S13" s="35"/>
      <c r="T13" s="11"/>
      <c r="U13" s="13"/>
      <c r="V13" s="13"/>
    </row>
    <row r="14" spans="1:22" ht="12.75">
      <c r="A14" s="9">
        <v>1</v>
      </c>
      <c r="B14" s="1">
        <v>0</v>
      </c>
      <c r="C14" s="1">
        <v>4</v>
      </c>
      <c r="D14" s="1">
        <v>2</v>
      </c>
      <c r="E14" s="1">
        <v>2</v>
      </c>
      <c r="F14" s="1">
        <v>2</v>
      </c>
      <c r="G14" s="19">
        <v>2760</v>
      </c>
      <c r="H14" s="11">
        <v>1206</v>
      </c>
      <c r="I14" s="11">
        <v>0</v>
      </c>
      <c r="J14" s="15" t="s">
        <v>245</v>
      </c>
      <c r="K14" s="12" t="s">
        <v>145</v>
      </c>
      <c r="L14" s="13" t="s">
        <v>146</v>
      </c>
      <c r="M14" s="13" t="s">
        <v>176</v>
      </c>
      <c r="N14" s="11">
        <v>5000</v>
      </c>
      <c r="O14" s="35" t="s">
        <v>105</v>
      </c>
      <c r="P14" s="35"/>
      <c r="Q14" s="11"/>
      <c r="R14" s="60"/>
      <c r="S14" s="51"/>
      <c r="T14" s="60"/>
      <c r="U14" s="13"/>
      <c r="V14" s="13"/>
    </row>
    <row r="15" spans="1:22" ht="12.75">
      <c r="A15" s="9">
        <v>2</v>
      </c>
      <c r="B15" s="1">
        <v>0</v>
      </c>
      <c r="C15" s="1">
        <v>3</v>
      </c>
      <c r="D15" s="1">
        <v>2</v>
      </c>
      <c r="E15" s="1">
        <v>2</v>
      </c>
      <c r="F15" s="1">
        <v>2</v>
      </c>
      <c r="G15" s="19">
        <v>2475</v>
      </c>
      <c r="H15" s="11">
        <v>1206</v>
      </c>
      <c r="I15" s="11">
        <v>10</v>
      </c>
      <c r="J15" s="15" t="s">
        <v>245</v>
      </c>
      <c r="K15" s="12" t="s">
        <v>136</v>
      </c>
      <c r="L15" s="13" t="s">
        <v>148</v>
      </c>
      <c r="M15" s="13" t="s">
        <v>176</v>
      </c>
      <c r="N15" s="11">
        <v>5000</v>
      </c>
      <c r="O15" s="35" t="s">
        <v>136</v>
      </c>
      <c r="P15" s="35"/>
      <c r="Q15" s="60"/>
      <c r="R15" s="60"/>
      <c r="S15" s="51"/>
      <c r="T15" s="11"/>
      <c r="U15" s="13"/>
      <c r="V15" s="13"/>
    </row>
    <row r="16" spans="1:22" ht="12.75">
      <c r="A16" s="9">
        <v>3</v>
      </c>
      <c r="B16" s="1">
        <v>0</v>
      </c>
      <c r="C16" s="1">
        <v>2</v>
      </c>
      <c r="D16" s="1">
        <v>0</v>
      </c>
      <c r="E16" s="1">
        <v>0</v>
      </c>
      <c r="F16" s="1">
        <v>0</v>
      </c>
      <c r="G16" s="19">
        <v>571</v>
      </c>
      <c r="H16" s="11">
        <v>1206</v>
      </c>
      <c r="I16" s="11">
        <v>48.7</v>
      </c>
      <c r="J16" s="15" t="s">
        <v>245</v>
      </c>
      <c r="K16" s="12" t="s">
        <v>145</v>
      </c>
      <c r="L16" s="13" t="s">
        <v>147</v>
      </c>
      <c r="M16" s="13" t="s">
        <v>176</v>
      </c>
      <c r="N16" s="11">
        <v>5000</v>
      </c>
      <c r="O16" s="35" t="s">
        <v>105</v>
      </c>
      <c r="P16" s="35"/>
      <c r="Q16" s="11"/>
      <c r="R16" s="60"/>
      <c r="S16" s="51"/>
      <c r="T16" s="60"/>
      <c r="U16" s="13"/>
      <c r="V16" s="13"/>
    </row>
    <row r="17" spans="1:22" ht="12.75">
      <c r="A17" s="9">
        <v>4</v>
      </c>
      <c r="B17" s="1">
        <v>0</v>
      </c>
      <c r="C17" s="1">
        <v>1</v>
      </c>
      <c r="D17" s="1">
        <v>1</v>
      </c>
      <c r="E17" s="1">
        <v>1</v>
      </c>
      <c r="F17" s="1">
        <v>1</v>
      </c>
      <c r="G17" s="19">
        <v>1095</v>
      </c>
      <c r="H17" s="11">
        <v>1206</v>
      </c>
      <c r="I17" s="11">
        <v>49.9</v>
      </c>
      <c r="J17" s="15" t="s">
        <v>245</v>
      </c>
      <c r="K17" s="12" t="s">
        <v>136</v>
      </c>
      <c r="L17" s="13" t="s">
        <v>149</v>
      </c>
      <c r="M17" s="13" t="s">
        <v>176</v>
      </c>
      <c r="N17" s="11">
        <v>5000</v>
      </c>
      <c r="O17" s="35" t="s">
        <v>136</v>
      </c>
      <c r="P17" s="35"/>
      <c r="Q17" s="60"/>
      <c r="R17" s="60"/>
      <c r="S17" s="51"/>
      <c r="T17" s="11"/>
      <c r="U17" s="13"/>
      <c r="V17" s="13"/>
    </row>
    <row r="18" spans="1:22" ht="12.75">
      <c r="A18" s="9">
        <v>5</v>
      </c>
      <c r="B18" s="1">
        <v>0</v>
      </c>
      <c r="C18" s="1">
        <v>5</v>
      </c>
      <c r="D18" s="1">
        <v>5</v>
      </c>
      <c r="E18" s="1">
        <v>6</v>
      </c>
      <c r="F18" s="1">
        <v>5</v>
      </c>
      <c r="G18" s="19">
        <v>5744</v>
      </c>
      <c r="H18" s="11">
        <v>1206</v>
      </c>
      <c r="I18" s="11">
        <v>75</v>
      </c>
      <c r="J18" s="15" t="s">
        <v>245</v>
      </c>
      <c r="K18" s="12" t="s">
        <v>136</v>
      </c>
      <c r="L18" s="13" t="s">
        <v>150</v>
      </c>
      <c r="M18" s="13" t="s">
        <v>176</v>
      </c>
      <c r="N18" s="11">
        <v>10000</v>
      </c>
      <c r="O18" s="35" t="s">
        <v>136</v>
      </c>
      <c r="P18" s="35"/>
      <c r="Q18" s="60"/>
      <c r="R18" s="60"/>
      <c r="S18" s="51"/>
      <c r="T18" s="11"/>
      <c r="U18" s="13"/>
      <c r="V18" s="13"/>
    </row>
    <row r="19" spans="1:22" ht="12.75">
      <c r="A19" s="9">
        <v>6</v>
      </c>
      <c r="B19" s="1">
        <v>0</v>
      </c>
      <c r="C19" s="1">
        <v>1</v>
      </c>
      <c r="D19" s="1">
        <v>0</v>
      </c>
      <c r="E19" s="1">
        <v>16</v>
      </c>
      <c r="F19" s="1">
        <v>14</v>
      </c>
      <c r="G19" s="19">
        <v>8381</v>
      </c>
      <c r="H19" s="11">
        <v>1206</v>
      </c>
      <c r="I19" s="11">
        <v>110</v>
      </c>
      <c r="J19" s="15" t="s">
        <v>245</v>
      </c>
      <c r="K19" s="12" t="s">
        <v>136</v>
      </c>
      <c r="L19" s="13" t="s">
        <v>151</v>
      </c>
      <c r="M19" s="13" t="s">
        <v>176</v>
      </c>
      <c r="N19" s="11">
        <v>10000</v>
      </c>
      <c r="O19" s="35" t="s">
        <v>136</v>
      </c>
      <c r="P19" s="35"/>
      <c r="Q19" s="60"/>
      <c r="R19" s="60"/>
      <c r="S19" s="51"/>
      <c r="T19" s="11"/>
      <c r="U19" s="13"/>
      <c r="V19" s="13"/>
    </row>
    <row r="20" spans="1:22" ht="12.75">
      <c r="A20" s="9">
        <v>7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9">
        <v>285</v>
      </c>
      <c r="H20" s="11">
        <v>1206</v>
      </c>
      <c r="I20" s="11" t="s">
        <v>53</v>
      </c>
      <c r="J20" s="15" t="s">
        <v>245</v>
      </c>
      <c r="K20" s="12" t="s">
        <v>234</v>
      </c>
      <c r="L20" s="12" t="s">
        <v>252</v>
      </c>
      <c r="M20" s="13" t="s">
        <v>176</v>
      </c>
      <c r="N20" s="11">
        <v>5000</v>
      </c>
      <c r="O20" s="35" t="s">
        <v>137</v>
      </c>
      <c r="P20" s="35"/>
      <c r="Q20" s="60"/>
      <c r="R20" s="60"/>
      <c r="S20" s="51"/>
      <c r="T20" s="11"/>
      <c r="U20" s="13"/>
      <c r="V20" s="13"/>
    </row>
    <row r="21" spans="1:22" ht="12.75">
      <c r="A21" s="9">
        <v>8</v>
      </c>
      <c r="B21" s="1">
        <v>0</v>
      </c>
      <c r="C21" s="1">
        <v>2</v>
      </c>
      <c r="D21" s="1">
        <v>0</v>
      </c>
      <c r="E21" s="1">
        <v>0</v>
      </c>
      <c r="F21" s="1">
        <v>0</v>
      </c>
      <c r="G21" s="19">
        <v>571</v>
      </c>
      <c r="H21" s="11">
        <v>1206</v>
      </c>
      <c r="I21" s="11" t="s">
        <v>227</v>
      </c>
      <c r="J21" s="15" t="s">
        <v>245</v>
      </c>
      <c r="K21" s="12" t="s">
        <v>136</v>
      </c>
      <c r="L21" s="12" t="s">
        <v>152</v>
      </c>
      <c r="M21" s="13" t="s">
        <v>176</v>
      </c>
      <c r="N21" s="11">
        <v>5000</v>
      </c>
      <c r="O21" s="35" t="s">
        <v>136</v>
      </c>
      <c r="P21" s="35"/>
      <c r="Q21" s="60"/>
      <c r="R21" s="60"/>
      <c r="S21" s="51"/>
      <c r="T21" s="11"/>
      <c r="U21" s="13"/>
      <c r="V21" s="13"/>
    </row>
    <row r="22" spans="1:22" ht="12.75">
      <c r="A22" s="9">
        <v>9</v>
      </c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9">
        <v>571</v>
      </c>
      <c r="H22" s="11">
        <v>805</v>
      </c>
      <c r="I22" s="11">
        <v>82.5</v>
      </c>
      <c r="J22" s="15" t="s">
        <v>54</v>
      </c>
      <c r="K22" s="12" t="s">
        <v>136</v>
      </c>
      <c r="L22" s="12" t="s">
        <v>153</v>
      </c>
      <c r="M22" s="13" t="s">
        <v>176</v>
      </c>
      <c r="N22" s="11">
        <v>5000</v>
      </c>
      <c r="O22" s="35" t="s">
        <v>136</v>
      </c>
      <c r="P22" s="35"/>
      <c r="Q22" s="11"/>
      <c r="R22" s="60"/>
      <c r="S22" s="51"/>
      <c r="T22" s="11"/>
      <c r="U22" s="13"/>
      <c r="V22" s="13"/>
    </row>
    <row r="23" spans="1:22" ht="12.75">
      <c r="A23" s="9">
        <v>10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9">
        <v>285</v>
      </c>
      <c r="H23" s="11">
        <v>805</v>
      </c>
      <c r="I23" s="11">
        <v>121</v>
      </c>
      <c r="J23" s="15" t="s">
        <v>54</v>
      </c>
      <c r="K23" s="12" t="s">
        <v>136</v>
      </c>
      <c r="L23" s="12" t="s">
        <v>155</v>
      </c>
      <c r="M23" s="13" t="s">
        <v>176</v>
      </c>
      <c r="N23" s="11">
        <v>5000</v>
      </c>
      <c r="O23" s="35" t="s">
        <v>136</v>
      </c>
      <c r="P23" s="35"/>
      <c r="Q23" s="11"/>
      <c r="R23" s="60"/>
      <c r="S23" s="51"/>
      <c r="T23" s="11"/>
      <c r="U23" s="13"/>
      <c r="V23" s="13"/>
    </row>
    <row r="24" spans="1:22" ht="12.75">
      <c r="A24" s="9">
        <v>11</v>
      </c>
      <c r="B24" s="1">
        <v>5</v>
      </c>
      <c r="C24" s="1">
        <v>0</v>
      </c>
      <c r="D24" s="1">
        <v>0</v>
      </c>
      <c r="E24" s="1">
        <v>0</v>
      </c>
      <c r="F24" s="1">
        <v>0</v>
      </c>
      <c r="G24" s="19">
        <v>1427</v>
      </c>
      <c r="H24" s="11">
        <v>805</v>
      </c>
      <c r="I24" s="11" t="s">
        <v>55</v>
      </c>
      <c r="J24" s="15" t="s">
        <v>54</v>
      </c>
      <c r="K24" s="12" t="s">
        <v>136</v>
      </c>
      <c r="L24" s="12" t="s">
        <v>154</v>
      </c>
      <c r="M24" s="13" t="s">
        <v>176</v>
      </c>
      <c r="N24" s="11">
        <v>5000</v>
      </c>
      <c r="O24" s="35" t="s">
        <v>136</v>
      </c>
      <c r="P24" s="35"/>
      <c r="Q24" s="11"/>
      <c r="R24" s="60"/>
      <c r="S24" s="51"/>
      <c r="T24" s="11"/>
      <c r="U24" s="13"/>
      <c r="V24" s="13"/>
    </row>
    <row r="25" spans="1:22" ht="12.75">
      <c r="A25" s="9">
        <v>12</v>
      </c>
      <c r="B25" s="1">
        <v>15</v>
      </c>
      <c r="C25" s="1">
        <v>0</v>
      </c>
      <c r="D25" s="1">
        <v>0</v>
      </c>
      <c r="E25" s="1">
        <v>0</v>
      </c>
      <c r="F25" s="1">
        <v>0</v>
      </c>
      <c r="G25" s="19">
        <v>4280</v>
      </c>
      <c r="H25" s="11">
        <v>805</v>
      </c>
      <c r="I25" s="11" t="s">
        <v>56</v>
      </c>
      <c r="J25" s="15" t="s">
        <v>54</v>
      </c>
      <c r="K25" s="12" t="s">
        <v>136</v>
      </c>
      <c r="L25" s="12" t="s">
        <v>156</v>
      </c>
      <c r="M25" s="13" t="s">
        <v>176</v>
      </c>
      <c r="N25" s="11">
        <v>5000</v>
      </c>
      <c r="O25" s="35" t="s">
        <v>136</v>
      </c>
      <c r="P25" s="35"/>
      <c r="Q25" s="11"/>
      <c r="R25" s="60"/>
      <c r="S25" s="51"/>
      <c r="T25" s="11"/>
      <c r="U25" s="13"/>
      <c r="V25" s="13"/>
    </row>
    <row r="26" spans="1:22" ht="12.75">
      <c r="A26" s="9"/>
      <c r="G26" s="11"/>
      <c r="H26" s="11"/>
      <c r="I26" s="11"/>
      <c r="J26" s="15"/>
      <c r="K26" s="12"/>
      <c r="L26" s="12"/>
      <c r="M26" s="13"/>
      <c r="N26" s="11"/>
      <c r="O26" s="35"/>
      <c r="P26" s="35"/>
      <c r="Q26" s="11"/>
      <c r="R26" s="11"/>
      <c r="S26" s="35"/>
      <c r="T26" s="11"/>
      <c r="U26" s="13"/>
      <c r="V26" s="13"/>
    </row>
    <row r="27" spans="1:22" ht="12.75">
      <c r="A27" s="14" t="s">
        <v>244</v>
      </c>
      <c r="G27" s="11"/>
      <c r="H27" s="11"/>
      <c r="I27" s="11"/>
      <c r="J27" s="15"/>
      <c r="K27" s="12"/>
      <c r="L27" s="12"/>
      <c r="M27" s="13"/>
      <c r="N27" s="11"/>
      <c r="O27" s="35"/>
      <c r="P27" s="35"/>
      <c r="Q27" s="11"/>
      <c r="R27" s="11"/>
      <c r="S27" s="35"/>
      <c r="T27" s="11"/>
      <c r="U27" s="13"/>
      <c r="V27" s="13"/>
    </row>
    <row r="28" spans="1:22" ht="12.75">
      <c r="A28" s="9">
        <v>13</v>
      </c>
      <c r="B28" s="1">
        <v>0</v>
      </c>
      <c r="C28" s="1">
        <v>5</v>
      </c>
      <c r="D28" s="1">
        <v>5</v>
      </c>
      <c r="E28" s="1">
        <v>6</v>
      </c>
      <c r="F28" s="1">
        <v>5</v>
      </c>
      <c r="G28" s="19">
        <v>5744</v>
      </c>
      <c r="H28" s="11">
        <v>805</v>
      </c>
      <c r="I28" s="11" t="s">
        <v>223</v>
      </c>
      <c r="J28" s="15" t="s">
        <v>246</v>
      </c>
      <c r="K28" s="12" t="s">
        <v>139</v>
      </c>
      <c r="L28" s="13" t="s">
        <v>141</v>
      </c>
      <c r="M28" s="13" t="s">
        <v>176</v>
      </c>
      <c r="N28" s="11">
        <v>8000</v>
      </c>
      <c r="O28" s="35" t="s">
        <v>131</v>
      </c>
      <c r="P28" s="35"/>
      <c r="Q28" s="11"/>
      <c r="R28" s="60"/>
      <c r="S28" s="51"/>
      <c r="T28" s="60"/>
      <c r="U28" s="13"/>
      <c r="V28" s="13"/>
    </row>
    <row r="29" spans="1:22" ht="12.75">
      <c r="A29" s="9">
        <v>14</v>
      </c>
      <c r="B29" s="1">
        <v>33</v>
      </c>
      <c r="C29" s="1">
        <v>20</v>
      </c>
      <c r="D29" s="1">
        <v>23</v>
      </c>
      <c r="E29" s="1">
        <v>28</v>
      </c>
      <c r="F29" s="1">
        <v>23</v>
      </c>
      <c r="G29" s="19">
        <v>35091</v>
      </c>
      <c r="H29" s="11">
        <v>805</v>
      </c>
      <c r="I29" s="11" t="s">
        <v>251</v>
      </c>
      <c r="J29" s="15" t="s">
        <v>246</v>
      </c>
      <c r="K29" s="12" t="s">
        <v>139</v>
      </c>
      <c r="L29" s="13" t="s">
        <v>140</v>
      </c>
      <c r="M29" s="13" t="s">
        <v>176</v>
      </c>
      <c r="N29" s="11">
        <v>36000</v>
      </c>
      <c r="O29" s="35" t="s">
        <v>131</v>
      </c>
      <c r="P29" s="35"/>
      <c r="Q29" s="11"/>
      <c r="R29" s="60"/>
      <c r="S29" s="51"/>
      <c r="T29" s="11"/>
      <c r="U29" s="13"/>
      <c r="V29" s="13"/>
    </row>
    <row r="30" spans="1:22" ht="12.75">
      <c r="A30" s="9">
        <v>15</v>
      </c>
      <c r="B30" s="1">
        <v>4</v>
      </c>
      <c r="C30" s="1">
        <v>58</v>
      </c>
      <c r="D30" s="1">
        <v>55</v>
      </c>
      <c r="E30" s="1">
        <v>53</v>
      </c>
      <c r="F30" s="1">
        <v>55</v>
      </c>
      <c r="G30" s="19">
        <v>61676</v>
      </c>
      <c r="H30" s="11">
        <v>805</v>
      </c>
      <c r="I30" s="11" t="s">
        <v>211</v>
      </c>
      <c r="J30" s="15" t="s">
        <v>246</v>
      </c>
      <c r="K30" s="12" t="s">
        <v>139</v>
      </c>
      <c r="L30" s="13" t="s">
        <v>142</v>
      </c>
      <c r="M30" s="13" t="s">
        <v>176</v>
      </c>
      <c r="N30" s="11">
        <v>64000</v>
      </c>
      <c r="O30" s="35" t="s">
        <v>131</v>
      </c>
      <c r="P30" s="35"/>
      <c r="Q30" s="11"/>
      <c r="R30" s="60"/>
      <c r="S30" s="51"/>
      <c r="T30" s="60"/>
      <c r="U30" s="13"/>
      <c r="V30" s="13"/>
    </row>
    <row r="31" spans="1:22" ht="12.75">
      <c r="A31" s="9">
        <v>16</v>
      </c>
      <c r="B31" s="1">
        <v>0</v>
      </c>
      <c r="C31" s="1">
        <v>48</v>
      </c>
      <c r="D31" s="1">
        <v>39</v>
      </c>
      <c r="E31" s="1">
        <v>35</v>
      </c>
      <c r="F31" s="1">
        <v>39</v>
      </c>
      <c r="G31" s="19">
        <v>44189</v>
      </c>
      <c r="H31" s="11">
        <v>1812</v>
      </c>
      <c r="I31" s="11" t="s">
        <v>212</v>
      </c>
      <c r="J31" s="15" t="s">
        <v>247</v>
      </c>
      <c r="K31" s="12" t="s">
        <v>139</v>
      </c>
      <c r="L31" s="13" t="s">
        <v>143</v>
      </c>
      <c r="M31" s="13" t="s">
        <v>176</v>
      </c>
      <c r="N31" s="11">
        <v>45100</v>
      </c>
      <c r="O31" s="35" t="s">
        <v>131</v>
      </c>
      <c r="P31" s="35"/>
      <c r="Q31" s="11"/>
      <c r="R31" s="60"/>
      <c r="S31" s="51"/>
      <c r="T31" s="60"/>
      <c r="U31" s="13"/>
      <c r="V31" s="13"/>
    </row>
    <row r="32" spans="1:22" ht="12.75">
      <c r="A32" s="9"/>
      <c r="G32" s="11"/>
      <c r="H32" s="11"/>
      <c r="I32" s="11"/>
      <c r="J32" s="11"/>
      <c r="K32" s="12"/>
      <c r="L32" s="13"/>
      <c r="M32" s="13"/>
      <c r="N32" s="11"/>
      <c r="O32" s="35"/>
      <c r="P32" s="35"/>
      <c r="Q32" s="11"/>
      <c r="R32" s="11"/>
      <c r="S32" s="35"/>
      <c r="T32" s="11"/>
      <c r="U32" s="13"/>
      <c r="V32" s="13"/>
    </row>
    <row r="33" spans="1:22" ht="12.75">
      <c r="A33" s="14" t="s">
        <v>37</v>
      </c>
      <c r="G33" s="11"/>
      <c r="H33" s="11"/>
      <c r="I33" s="12"/>
      <c r="J33" s="11"/>
      <c r="K33" s="12"/>
      <c r="L33" s="13"/>
      <c r="M33" s="13"/>
      <c r="N33" s="11"/>
      <c r="O33" s="35"/>
      <c r="P33" s="35"/>
      <c r="Q33" s="11"/>
      <c r="R33" s="11"/>
      <c r="S33" s="35"/>
      <c r="T33" s="11"/>
      <c r="U33" s="13"/>
      <c r="V33" s="13"/>
    </row>
    <row r="34" spans="1:22" ht="12.75">
      <c r="A34" s="9">
        <v>17</v>
      </c>
      <c r="B34" s="1">
        <v>0</v>
      </c>
      <c r="C34" s="1">
        <v>1</v>
      </c>
      <c r="D34" s="1">
        <v>1</v>
      </c>
      <c r="E34" s="1">
        <v>1</v>
      </c>
      <c r="F34" s="1">
        <v>1</v>
      </c>
      <c r="G34" s="19">
        <v>1148</v>
      </c>
      <c r="H34" s="11" t="s">
        <v>216</v>
      </c>
      <c r="I34" s="12" t="s">
        <v>50</v>
      </c>
      <c r="J34" s="12"/>
      <c r="K34" s="12" t="s">
        <v>235</v>
      </c>
      <c r="L34" s="16" t="s">
        <v>70</v>
      </c>
      <c r="M34" s="13" t="s">
        <v>178</v>
      </c>
      <c r="N34" s="11">
        <v>1148</v>
      </c>
      <c r="O34" s="11" t="s">
        <v>99</v>
      </c>
      <c r="P34" s="35"/>
      <c r="Q34" s="11"/>
      <c r="R34" s="51"/>
      <c r="S34" s="51"/>
      <c r="T34" s="60"/>
      <c r="U34" s="13"/>
      <c r="V34" s="13"/>
    </row>
    <row r="35" spans="1:22" ht="12.75">
      <c r="A35" s="9">
        <v>18</v>
      </c>
      <c r="B35" s="1">
        <v>0</v>
      </c>
      <c r="C35" s="1">
        <v>12</v>
      </c>
      <c r="D35" s="1">
        <v>8</v>
      </c>
      <c r="E35" s="1">
        <v>13</v>
      </c>
      <c r="F35" s="1">
        <v>8</v>
      </c>
      <c r="G35" s="19">
        <v>11796</v>
      </c>
      <c r="H35" s="11" t="s">
        <v>213</v>
      </c>
      <c r="I35" s="12" t="s">
        <v>25</v>
      </c>
      <c r="J35" s="12"/>
      <c r="K35" s="12" t="s">
        <v>231</v>
      </c>
      <c r="L35" s="16" t="s">
        <v>63</v>
      </c>
      <c r="M35" s="13" t="s">
        <v>178</v>
      </c>
      <c r="N35" s="37">
        <v>12500</v>
      </c>
      <c r="O35" s="11" t="s">
        <v>95</v>
      </c>
      <c r="P35" s="35"/>
      <c r="Q35" s="11"/>
      <c r="R35" s="51"/>
      <c r="S35" s="51"/>
      <c r="T35" s="60"/>
      <c r="U35" s="13"/>
      <c r="V35" s="13"/>
    </row>
    <row r="36" spans="1:22" ht="12.75">
      <c r="A36" s="9">
        <v>19</v>
      </c>
      <c r="B36" s="1">
        <v>0</v>
      </c>
      <c r="C36" s="1">
        <v>1</v>
      </c>
      <c r="D36" s="1">
        <v>4</v>
      </c>
      <c r="E36" s="1">
        <v>4</v>
      </c>
      <c r="F36" s="1">
        <v>4</v>
      </c>
      <c r="G36" s="19">
        <v>3695</v>
      </c>
      <c r="H36" s="11" t="s">
        <v>213</v>
      </c>
      <c r="I36" s="12" t="s">
        <v>30</v>
      </c>
      <c r="J36" s="12"/>
      <c r="K36" s="12" t="s">
        <v>231</v>
      </c>
      <c r="L36" s="16" t="s">
        <v>64</v>
      </c>
      <c r="M36" s="13" t="s">
        <v>178</v>
      </c>
      <c r="N36" s="11">
        <v>5000</v>
      </c>
      <c r="O36" s="11" t="s">
        <v>95</v>
      </c>
      <c r="P36" s="35"/>
      <c r="Q36" s="11"/>
      <c r="R36" s="51"/>
      <c r="S36" s="51"/>
      <c r="T36" s="60"/>
      <c r="U36" s="13"/>
      <c r="V36" s="13"/>
    </row>
    <row r="37" spans="1:22" ht="12.75">
      <c r="A37" s="9">
        <v>20</v>
      </c>
      <c r="B37" s="1">
        <v>0</v>
      </c>
      <c r="C37" s="1">
        <v>0</v>
      </c>
      <c r="D37" s="1">
        <v>1</v>
      </c>
      <c r="E37" s="1">
        <v>1</v>
      </c>
      <c r="F37" s="1">
        <v>1</v>
      </c>
      <c r="G37" s="19">
        <v>849</v>
      </c>
      <c r="H37" s="11" t="s">
        <v>214</v>
      </c>
      <c r="I37" s="12" t="s">
        <v>26</v>
      </c>
      <c r="J37" s="11"/>
      <c r="K37" s="12" t="s">
        <v>241</v>
      </c>
      <c r="L37" s="12" t="s">
        <v>250</v>
      </c>
      <c r="M37" s="13"/>
      <c r="N37" s="11">
        <v>849</v>
      </c>
      <c r="O37" s="35" t="s">
        <v>95</v>
      </c>
      <c r="P37" s="35"/>
      <c r="Q37" s="11"/>
      <c r="R37" s="60"/>
      <c r="S37" s="51"/>
      <c r="T37" s="60"/>
      <c r="U37" s="13"/>
      <c r="V37" s="13"/>
    </row>
    <row r="38" spans="1:22" ht="12.75">
      <c r="A38" s="9">
        <v>21</v>
      </c>
      <c r="B38" s="1">
        <v>0</v>
      </c>
      <c r="C38" s="1">
        <v>1</v>
      </c>
      <c r="D38" s="1">
        <v>1</v>
      </c>
      <c r="E38" s="1">
        <v>1</v>
      </c>
      <c r="F38" s="1">
        <v>1</v>
      </c>
      <c r="G38" s="19">
        <v>1148</v>
      </c>
      <c r="H38" s="11" t="s">
        <v>215</v>
      </c>
      <c r="I38" s="12" t="s">
        <v>27</v>
      </c>
      <c r="J38" s="12"/>
      <c r="K38" s="12" t="s">
        <v>232</v>
      </c>
      <c r="L38" s="16" t="s">
        <v>144</v>
      </c>
      <c r="M38" s="13" t="s">
        <v>178</v>
      </c>
      <c r="N38" s="11">
        <v>1148</v>
      </c>
      <c r="O38" s="35" t="s">
        <v>157</v>
      </c>
      <c r="P38" s="35"/>
      <c r="Q38" s="11"/>
      <c r="R38" s="60"/>
      <c r="S38" s="51"/>
      <c r="T38" s="11"/>
      <c r="U38" s="13"/>
      <c r="V38" s="13"/>
    </row>
    <row r="39" spans="1:22" ht="12.75">
      <c r="A39" s="9">
        <v>22</v>
      </c>
      <c r="B39" s="1">
        <v>0</v>
      </c>
      <c r="C39" s="1">
        <v>1</v>
      </c>
      <c r="D39" s="1">
        <v>1</v>
      </c>
      <c r="E39" s="1">
        <v>1</v>
      </c>
      <c r="F39" s="1">
        <v>1</v>
      </c>
      <c r="G39" s="19">
        <v>1148</v>
      </c>
      <c r="H39" s="11" t="s">
        <v>71</v>
      </c>
      <c r="I39" s="12" t="s">
        <v>198</v>
      </c>
      <c r="J39" s="12"/>
      <c r="K39" s="12" t="s">
        <v>168</v>
      </c>
      <c r="L39" s="16"/>
      <c r="M39" s="13" t="s">
        <v>178</v>
      </c>
      <c r="N39" s="11">
        <v>2500</v>
      </c>
      <c r="O39" s="35" t="s">
        <v>90</v>
      </c>
      <c r="P39" s="35"/>
      <c r="Q39" s="11"/>
      <c r="R39" s="60"/>
      <c r="S39" s="51"/>
      <c r="T39" s="11"/>
      <c r="U39" s="13"/>
      <c r="V39" s="13"/>
    </row>
    <row r="40" spans="1:22" ht="12.75">
      <c r="A40" s="9">
        <v>23</v>
      </c>
      <c r="B40" s="1">
        <v>0</v>
      </c>
      <c r="C40" s="1">
        <v>1</v>
      </c>
      <c r="D40" s="1">
        <v>1</v>
      </c>
      <c r="E40" s="1">
        <v>1</v>
      </c>
      <c r="F40" s="1">
        <v>1</v>
      </c>
      <c r="G40" s="19">
        <v>1148</v>
      </c>
      <c r="H40" s="11" t="s">
        <v>215</v>
      </c>
      <c r="I40" s="12" t="s">
        <v>28</v>
      </c>
      <c r="J40" s="12"/>
      <c r="K40" s="12" t="s">
        <v>67</v>
      </c>
      <c r="L40" s="16" t="s">
        <v>68</v>
      </c>
      <c r="M40" s="13" t="s">
        <v>178</v>
      </c>
      <c r="N40" s="11">
        <v>1148</v>
      </c>
      <c r="O40" s="35" t="s">
        <v>101</v>
      </c>
      <c r="P40" s="35"/>
      <c r="Q40" s="11"/>
      <c r="R40" s="60"/>
      <c r="S40" s="51"/>
      <c r="T40" s="11"/>
      <c r="U40" s="13"/>
      <c r="V40" s="13"/>
    </row>
    <row r="41" spans="1:22" ht="12.75">
      <c r="A41" s="9">
        <v>24</v>
      </c>
      <c r="B41" s="1">
        <v>0</v>
      </c>
      <c r="C41" s="1">
        <v>1</v>
      </c>
      <c r="D41" s="1">
        <v>1</v>
      </c>
      <c r="E41" s="1">
        <v>1</v>
      </c>
      <c r="F41" s="1">
        <v>1</v>
      </c>
      <c r="G41" s="19">
        <v>1148</v>
      </c>
      <c r="H41" s="11" t="s">
        <v>215</v>
      </c>
      <c r="I41" s="12" t="s">
        <v>81</v>
      </c>
      <c r="J41" s="12"/>
      <c r="K41" s="12" t="s">
        <v>234</v>
      </c>
      <c r="L41" s="16" t="s">
        <v>69</v>
      </c>
      <c r="M41" s="13" t="s">
        <v>178</v>
      </c>
      <c r="N41" s="11">
        <v>1148</v>
      </c>
      <c r="O41" s="35" t="s">
        <v>110</v>
      </c>
      <c r="P41" s="35"/>
      <c r="Q41" s="11"/>
      <c r="R41" s="60"/>
      <c r="S41" s="35"/>
      <c r="T41" s="60"/>
      <c r="U41" s="13"/>
      <c r="V41" s="13"/>
    </row>
    <row r="42" spans="1:22" ht="12.75">
      <c r="A42" s="9">
        <v>25</v>
      </c>
      <c r="B42" s="1">
        <v>0</v>
      </c>
      <c r="C42" s="1">
        <v>2</v>
      </c>
      <c r="D42" s="1">
        <v>0</v>
      </c>
      <c r="E42" s="1">
        <v>0</v>
      </c>
      <c r="F42" s="1">
        <v>0</v>
      </c>
      <c r="G42" s="19">
        <v>598</v>
      </c>
      <c r="H42" s="11" t="s">
        <v>229</v>
      </c>
      <c r="I42" s="12" t="s">
        <v>51</v>
      </c>
      <c r="J42" s="15"/>
      <c r="K42" s="12" t="s">
        <v>82</v>
      </c>
      <c r="L42" s="12" t="s">
        <v>230</v>
      </c>
      <c r="M42" s="13" t="s">
        <v>178</v>
      </c>
      <c r="N42" s="11">
        <v>750</v>
      </c>
      <c r="O42" s="35" t="s">
        <v>112</v>
      </c>
      <c r="P42" s="35"/>
      <c r="Q42" s="11"/>
      <c r="R42" s="60"/>
      <c r="S42" s="51"/>
      <c r="T42" s="60"/>
      <c r="U42" s="13"/>
      <c r="V42" s="13"/>
    </row>
    <row r="43" spans="1:22" ht="12.75">
      <c r="A43" s="9">
        <v>26</v>
      </c>
      <c r="B43" s="1">
        <v>0</v>
      </c>
      <c r="C43" s="1">
        <v>1</v>
      </c>
      <c r="D43" s="1">
        <v>0</v>
      </c>
      <c r="E43" s="1">
        <v>0</v>
      </c>
      <c r="F43" s="1">
        <v>0</v>
      </c>
      <c r="G43" s="19">
        <v>299</v>
      </c>
      <c r="H43" s="11" t="s">
        <v>229</v>
      </c>
      <c r="I43" s="12" t="s">
        <v>52</v>
      </c>
      <c r="J43" s="15"/>
      <c r="K43" s="12" t="s">
        <v>82</v>
      </c>
      <c r="L43" s="12" t="s">
        <v>242</v>
      </c>
      <c r="M43" s="13" t="s">
        <v>178</v>
      </c>
      <c r="N43" s="11">
        <v>1000</v>
      </c>
      <c r="O43" s="35" t="s">
        <v>112</v>
      </c>
      <c r="P43" s="35"/>
      <c r="Q43" s="11"/>
      <c r="R43" s="60"/>
      <c r="S43" s="51"/>
      <c r="T43" s="60"/>
      <c r="U43" s="13"/>
      <c r="V43" s="13"/>
    </row>
    <row r="44" spans="1:22" ht="12.75">
      <c r="A44" s="9">
        <v>27</v>
      </c>
      <c r="B44" s="1">
        <v>1</v>
      </c>
      <c r="C44" s="1">
        <v>0</v>
      </c>
      <c r="D44" s="1">
        <v>0</v>
      </c>
      <c r="E44" s="1">
        <v>0</v>
      </c>
      <c r="F44" s="1">
        <v>0</v>
      </c>
      <c r="G44" s="19">
        <v>299</v>
      </c>
      <c r="H44" s="11" t="s">
        <v>72</v>
      </c>
      <c r="I44" s="12" t="s">
        <v>75</v>
      </c>
      <c r="J44" s="15"/>
      <c r="K44" s="12" t="s">
        <v>74</v>
      </c>
      <c r="L44" s="12" t="s">
        <v>73</v>
      </c>
      <c r="M44" s="13" t="s">
        <v>178</v>
      </c>
      <c r="N44" s="11"/>
      <c r="O44" s="35"/>
      <c r="P44" s="35"/>
      <c r="Q44" s="11"/>
      <c r="R44" s="11"/>
      <c r="S44" s="35"/>
      <c r="T44" s="11"/>
      <c r="U44" s="13"/>
      <c r="V44" s="13"/>
    </row>
    <row r="45" spans="1:22" ht="12.75">
      <c r="A45" s="9">
        <v>28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9">
        <v>299</v>
      </c>
      <c r="H45" s="11" t="s">
        <v>215</v>
      </c>
      <c r="I45" s="12" t="s">
        <v>76</v>
      </c>
      <c r="J45" s="15"/>
      <c r="K45" s="12" t="s">
        <v>77</v>
      </c>
      <c r="L45" s="12" t="s">
        <v>78</v>
      </c>
      <c r="M45" s="13" t="s">
        <v>178</v>
      </c>
      <c r="N45" s="11">
        <v>299</v>
      </c>
      <c r="O45" s="35" t="s">
        <v>99</v>
      </c>
      <c r="P45" s="35"/>
      <c r="Q45" s="11"/>
      <c r="R45" s="60"/>
      <c r="S45" s="51"/>
      <c r="T45" s="60"/>
      <c r="U45" s="13"/>
      <c r="V45" s="13"/>
    </row>
    <row r="46" spans="1:22" ht="12.75">
      <c r="A46" s="9">
        <v>29</v>
      </c>
      <c r="B46" s="1">
        <v>1</v>
      </c>
      <c r="C46" s="1">
        <v>0</v>
      </c>
      <c r="D46" s="1">
        <v>0</v>
      </c>
      <c r="E46" s="1">
        <v>0</v>
      </c>
      <c r="F46" s="1">
        <v>0</v>
      </c>
      <c r="G46" s="19">
        <v>299</v>
      </c>
      <c r="H46" s="11" t="s">
        <v>196</v>
      </c>
      <c r="I46" s="12" t="s">
        <v>26</v>
      </c>
      <c r="J46" s="15"/>
      <c r="K46" s="12" t="s">
        <v>241</v>
      </c>
      <c r="L46" s="12" t="s">
        <v>79</v>
      </c>
      <c r="M46" s="13"/>
      <c r="N46" s="11">
        <v>299</v>
      </c>
      <c r="O46" s="35" t="s">
        <v>95</v>
      </c>
      <c r="P46" s="35"/>
      <c r="Q46" s="11"/>
      <c r="R46" s="60"/>
      <c r="S46" s="51"/>
      <c r="T46" s="60"/>
      <c r="U46" s="13"/>
      <c r="V46" s="13"/>
    </row>
    <row r="47" spans="1:22" ht="12.75">
      <c r="A47" s="9">
        <v>30</v>
      </c>
      <c r="B47" s="1">
        <v>1</v>
      </c>
      <c r="C47" s="1">
        <v>0</v>
      </c>
      <c r="D47" s="1">
        <v>0</v>
      </c>
      <c r="E47" s="1">
        <v>0</v>
      </c>
      <c r="F47" s="1">
        <v>0</v>
      </c>
      <c r="G47" s="19">
        <v>299</v>
      </c>
      <c r="H47" s="11" t="s">
        <v>200</v>
      </c>
      <c r="I47" s="12" t="s">
        <v>173</v>
      </c>
      <c r="J47" s="15"/>
      <c r="K47" s="12" t="s">
        <v>241</v>
      </c>
      <c r="L47" s="12" t="s">
        <v>174</v>
      </c>
      <c r="M47" s="13"/>
      <c r="N47" s="11">
        <v>299</v>
      </c>
      <c r="O47" s="35" t="s">
        <v>95</v>
      </c>
      <c r="P47" s="35"/>
      <c r="Q47" s="11"/>
      <c r="R47" s="60"/>
      <c r="S47" s="51"/>
      <c r="T47" s="60"/>
      <c r="U47" s="13"/>
      <c r="V47" s="13"/>
    </row>
    <row r="48" spans="1:22" ht="12.75">
      <c r="A48" s="9">
        <v>31</v>
      </c>
      <c r="B48" s="1">
        <v>2</v>
      </c>
      <c r="C48" s="1">
        <v>0</v>
      </c>
      <c r="D48" s="1">
        <v>0</v>
      </c>
      <c r="E48" s="1">
        <v>0</v>
      </c>
      <c r="F48" s="1">
        <v>0</v>
      </c>
      <c r="G48" s="19">
        <v>598</v>
      </c>
      <c r="H48" s="11" t="s">
        <v>201</v>
      </c>
      <c r="I48" s="12" t="s">
        <v>193</v>
      </c>
      <c r="J48" s="15"/>
      <c r="K48" s="12" t="s">
        <v>194</v>
      </c>
      <c r="L48" s="12" t="s">
        <v>195</v>
      </c>
      <c r="M48" s="13" t="s">
        <v>178</v>
      </c>
      <c r="N48" s="11">
        <v>1000</v>
      </c>
      <c r="O48" s="35" t="s">
        <v>114</v>
      </c>
      <c r="P48" s="35"/>
      <c r="Q48" s="60"/>
      <c r="R48" s="60"/>
      <c r="S48" s="51"/>
      <c r="T48" s="60"/>
      <c r="U48" s="13"/>
      <c r="V48" s="13"/>
    </row>
    <row r="49" spans="1:22" ht="12.75">
      <c r="A49" s="9"/>
      <c r="G49" s="11"/>
      <c r="H49" s="11"/>
      <c r="I49" s="12"/>
      <c r="J49" s="15"/>
      <c r="K49" s="12"/>
      <c r="L49" s="12"/>
      <c r="M49" s="13"/>
      <c r="N49" s="11"/>
      <c r="O49" s="35"/>
      <c r="P49" s="35"/>
      <c r="Q49" s="11"/>
      <c r="R49" s="11"/>
      <c r="S49" s="35"/>
      <c r="T49" s="11"/>
      <c r="U49" s="13"/>
      <c r="V49" s="13"/>
    </row>
    <row r="50" spans="1:22" ht="12.75">
      <c r="A50" s="14" t="s">
        <v>248</v>
      </c>
      <c r="G50" s="11"/>
      <c r="H50" s="11"/>
      <c r="I50" s="12"/>
      <c r="J50" s="15"/>
      <c r="K50" s="12"/>
      <c r="L50" s="12"/>
      <c r="M50" s="13"/>
      <c r="N50" s="11"/>
      <c r="O50" s="35"/>
      <c r="P50" s="35"/>
      <c r="Q50" s="11"/>
      <c r="R50" s="11"/>
      <c r="S50" s="35"/>
      <c r="T50" s="11"/>
      <c r="U50" s="13"/>
      <c r="V50" s="13"/>
    </row>
    <row r="51" spans="1:22" ht="12.75">
      <c r="A51" s="9">
        <v>32</v>
      </c>
      <c r="B51" s="1">
        <v>0</v>
      </c>
      <c r="C51" s="1">
        <v>2</v>
      </c>
      <c r="D51" s="1">
        <v>0</v>
      </c>
      <c r="E51" s="1">
        <v>0</v>
      </c>
      <c r="F51" s="1">
        <v>0</v>
      </c>
      <c r="G51" s="19">
        <v>571</v>
      </c>
      <c r="H51" s="13"/>
      <c r="I51" s="16" t="s">
        <v>8</v>
      </c>
      <c r="J51" s="13"/>
      <c r="K51" s="12" t="s">
        <v>169</v>
      </c>
      <c r="L51" s="12" t="s">
        <v>31</v>
      </c>
      <c r="M51" s="13"/>
      <c r="N51" s="11" t="s">
        <v>91</v>
      </c>
      <c r="O51" s="6" t="s">
        <v>127</v>
      </c>
      <c r="P51" s="35"/>
      <c r="Q51" s="11"/>
      <c r="R51" s="51"/>
      <c r="S51" s="51"/>
      <c r="T51" s="60"/>
      <c r="U51" s="13"/>
      <c r="V51" s="13"/>
    </row>
    <row r="52" spans="1:22" ht="12.75">
      <c r="A52" s="9">
        <v>33</v>
      </c>
      <c r="B52" s="1">
        <v>0</v>
      </c>
      <c r="C52" s="1">
        <v>1</v>
      </c>
      <c r="D52" s="1">
        <v>0</v>
      </c>
      <c r="E52" s="1">
        <v>0</v>
      </c>
      <c r="F52" s="1">
        <v>0</v>
      </c>
      <c r="G52" s="19">
        <v>285</v>
      </c>
      <c r="H52" s="13"/>
      <c r="I52" s="16" t="s">
        <v>9</v>
      </c>
      <c r="J52" s="13"/>
      <c r="K52" s="12" t="s">
        <v>169</v>
      </c>
      <c r="L52" s="12" t="s">
        <v>32</v>
      </c>
      <c r="M52" s="13"/>
      <c r="N52" s="11" t="s">
        <v>92</v>
      </c>
      <c r="O52" s="6" t="s">
        <v>127</v>
      </c>
      <c r="P52" s="61"/>
      <c r="Q52" s="60"/>
      <c r="R52" s="51"/>
      <c r="S52" s="51"/>
      <c r="T52" s="60"/>
      <c r="U52" s="13"/>
      <c r="V52" s="13"/>
    </row>
    <row r="53" spans="1:22" ht="12.75">
      <c r="A53" s="9">
        <v>34</v>
      </c>
      <c r="B53" s="1">
        <v>0</v>
      </c>
      <c r="C53" s="1">
        <v>2</v>
      </c>
      <c r="D53" s="1">
        <v>0</v>
      </c>
      <c r="E53" s="1">
        <v>0</v>
      </c>
      <c r="F53" s="1">
        <v>0</v>
      </c>
      <c r="G53" s="19">
        <v>571</v>
      </c>
      <c r="H53" s="11" t="s">
        <v>46</v>
      </c>
      <c r="I53" s="16" t="s">
        <v>238</v>
      </c>
      <c r="J53" s="11"/>
      <c r="K53" s="12" t="s">
        <v>239</v>
      </c>
      <c r="L53" s="12" t="s">
        <v>249</v>
      </c>
      <c r="M53" s="13"/>
      <c r="N53" s="11">
        <v>285</v>
      </c>
      <c r="O53" s="35" t="s">
        <v>101</v>
      </c>
      <c r="P53" s="35"/>
      <c r="Q53" s="11"/>
      <c r="R53" s="60"/>
      <c r="S53" s="51"/>
      <c r="T53" s="60"/>
      <c r="U53" s="13"/>
      <c r="V53" s="13"/>
    </row>
    <row r="54" spans="1:22" ht="12.75">
      <c r="A54" s="9">
        <v>35</v>
      </c>
      <c r="B54" s="1">
        <v>0</v>
      </c>
      <c r="C54" s="1">
        <v>1</v>
      </c>
      <c r="D54" s="1">
        <v>0</v>
      </c>
      <c r="E54" s="1">
        <v>0</v>
      </c>
      <c r="F54" s="1">
        <v>0</v>
      </c>
      <c r="G54" s="19">
        <v>285</v>
      </c>
      <c r="H54" s="11" t="s">
        <v>47</v>
      </c>
      <c r="I54" s="16" t="s">
        <v>10</v>
      </c>
      <c r="J54" s="11"/>
      <c r="K54" s="12" t="s">
        <v>239</v>
      </c>
      <c r="L54" s="12" t="s">
        <v>11</v>
      </c>
      <c r="M54" s="13"/>
      <c r="N54" s="11">
        <v>285</v>
      </c>
      <c r="O54" s="35" t="s">
        <v>101</v>
      </c>
      <c r="P54" s="35"/>
      <c r="Q54" s="11"/>
      <c r="R54" s="60"/>
      <c r="S54" s="51"/>
      <c r="T54" s="60"/>
      <c r="U54" s="13"/>
      <c r="V54" s="13"/>
    </row>
    <row r="55" spans="1:22" ht="12.75">
      <c r="A55" s="9">
        <v>36</v>
      </c>
      <c r="B55" s="1">
        <v>0</v>
      </c>
      <c r="C55" s="1">
        <v>6</v>
      </c>
      <c r="D55" s="1">
        <v>6</v>
      </c>
      <c r="E55" s="1">
        <v>4</v>
      </c>
      <c r="F55" s="1">
        <v>6</v>
      </c>
      <c r="G55" s="19">
        <v>6030</v>
      </c>
      <c r="H55" s="11"/>
      <c r="I55" s="16" t="s">
        <v>185</v>
      </c>
      <c r="J55" s="11"/>
      <c r="K55" s="12" t="s">
        <v>0</v>
      </c>
      <c r="L55" s="12" t="s">
        <v>264</v>
      </c>
      <c r="M55" s="13"/>
      <c r="N55" s="11">
        <v>6030</v>
      </c>
      <c r="O55" s="35" t="s">
        <v>118</v>
      </c>
      <c r="P55" s="35"/>
      <c r="Q55" s="11"/>
      <c r="R55" s="60"/>
      <c r="S55" s="51"/>
      <c r="T55" s="60"/>
      <c r="U55" s="13"/>
      <c r="V55" s="13"/>
    </row>
    <row r="56" spans="1:22" ht="12.75">
      <c r="A56" s="9">
        <v>37</v>
      </c>
      <c r="B56" s="1">
        <v>0</v>
      </c>
      <c r="C56" s="1">
        <v>4</v>
      </c>
      <c r="D56" s="1">
        <v>6</v>
      </c>
      <c r="E56" s="1">
        <v>4</v>
      </c>
      <c r="F56" s="1">
        <v>6</v>
      </c>
      <c r="G56" s="19">
        <v>5459</v>
      </c>
      <c r="H56" s="11"/>
      <c r="I56" s="16" t="s">
        <v>186</v>
      </c>
      <c r="J56" s="11"/>
      <c r="K56" s="12" t="s">
        <v>0</v>
      </c>
      <c r="L56" s="12" t="s">
        <v>265</v>
      </c>
      <c r="M56" s="13"/>
      <c r="N56" s="11">
        <v>5500</v>
      </c>
      <c r="O56" s="35" t="s">
        <v>118</v>
      </c>
      <c r="P56" s="35"/>
      <c r="Q56" s="11"/>
      <c r="R56" s="60"/>
      <c r="S56" s="51"/>
      <c r="T56" s="60"/>
      <c r="U56" s="13"/>
      <c r="V56" s="13"/>
    </row>
    <row r="57" spans="1:22" ht="12.75">
      <c r="A57" s="9">
        <v>38</v>
      </c>
      <c r="B57" s="1">
        <v>0</v>
      </c>
      <c r="C57" s="1">
        <v>2</v>
      </c>
      <c r="D57" s="1">
        <v>0</v>
      </c>
      <c r="E57" s="1">
        <v>0</v>
      </c>
      <c r="F57" s="1">
        <v>0</v>
      </c>
      <c r="G57" s="19">
        <v>571</v>
      </c>
      <c r="H57" s="11"/>
      <c r="I57" s="16" t="s">
        <v>187</v>
      </c>
      <c r="J57" s="11"/>
      <c r="K57" s="12" t="s">
        <v>0</v>
      </c>
      <c r="L57" s="12" t="s">
        <v>266</v>
      </c>
      <c r="M57" s="12"/>
      <c r="N57" s="11">
        <v>571</v>
      </c>
      <c r="O57" s="35" t="s">
        <v>118</v>
      </c>
      <c r="P57" s="35"/>
      <c r="Q57" s="11"/>
      <c r="R57" s="60"/>
      <c r="S57" s="51"/>
      <c r="T57" s="60"/>
      <c r="U57" s="13"/>
      <c r="V57" s="13"/>
    </row>
    <row r="58" spans="1:22" ht="12.75">
      <c r="A58" s="9">
        <v>39</v>
      </c>
      <c r="B58" s="1">
        <v>0</v>
      </c>
      <c r="C58" s="1">
        <v>4</v>
      </c>
      <c r="D58" s="1">
        <v>0</v>
      </c>
      <c r="E58" s="1">
        <v>0</v>
      </c>
      <c r="F58" s="1">
        <v>0</v>
      </c>
      <c r="G58" s="19">
        <v>1141</v>
      </c>
      <c r="H58" s="11"/>
      <c r="I58" s="16" t="s">
        <v>188</v>
      </c>
      <c r="J58" s="11"/>
      <c r="K58" s="12" t="s">
        <v>0</v>
      </c>
      <c r="L58" s="12" t="s">
        <v>179</v>
      </c>
      <c r="M58" s="13"/>
      <c r="N58" s="11">
        <v>1150</v>
      </c>
      <c r="O58" s="35" t="s">
        <v>118</v>
      </c>
      <c r="P58" s="35"/>
      <c r="Q58" s="11"/>
      <c r="R58" s="60"/>
      <c r="S58" s="51"/>
      <c r="T58" s="60"/>
      <c r="U58" s="13"/>
      <c r="V58" s="13"/>
    </row>
    <row r="59" spans="1:22" ht="12.75">
      <c r="A59" s="9">
        <v>40</v>
      </c>
      <c r="B59" s="1">
        <v>4</v>
      </c>
      <c r="C59" s="1">
        <v>0</v>
      </c>
      <c r="D59" s="1">
        <v>0</v>
      </c>
      <c r="E59" s="1">
        <v>0</v>
      </c>
      <c r="F59" s="1">
        <v>0</v>
      </c>
      <c r="G59" s="19">
        <v>1141</v>
      </c>
      <c r="H59" s="11"/>
      <c r="I59" s="16" t="s">
        <v>189</v>
      </c>
      <c r="J59" s="11"/>
      <c r="K59" s="12" t="s">
        <v>0</v>
      </c>
      <c r="L59" s="13" t="s">
        <v>180</v>
      </c>
      <c r="M59" s="12"/>
      <c r="N59" s="11">
        <v>1141</v>
      </c>
      <c r="O59" s="35" t="s">
        <v>118</v>
      </c>
      <c r="P59" s="35"/>
      <c r="Q59" s="11"/>
      <c r="R59" s="60"/>
      <c r="S59" s="51"/>
      <c r="T59" s="60"/>
      <c r="U59" s="13"/>
      <c r="V59" s="13"/>
    </row>
    <row r="60" spans="1:22" ht="12.75">
      <c r="A60" s="9">
        <v>41</v>
      </c>
      <c r="B60" s="1">
        <v>0</v>
      </c>
      <c r="C60" s="1">
        <v>0</v>
      </c>
      <c r="D60" s="1">
        <v>1</v>
      </c>
      <c r="E60" s="1">
        <v>1</v>
      </c>
      <c r="F60" s="1">
        <v>0</v>
      </c>
      <c r="G60" s="19">
        <f>(Nmezz*B60+Nmb1*C60+Nmb2*D60+Nmb3*E60+Nmb4*F60)*1.03</f>
        <v>539.72</v>
      </c>
      <c r="H60" s="11"/>
      <c r="I60" s="16" t="s">
        <v>183</v>
      </c>
      <c r="J60" s="11"/>
      <c r="K60" s="12" t="s">
        <v>236</v>
      </c>
      <c r="L60" s="12">
        <v>31180108</v>
      </c>
      <c r="M60" s="13"/>
      <c r="N60" s="11">
        <v>1400</v>
      </c>
      <c r="O60" s="35" t="s">
        <v>138</v>
      </c>
      <c r="P60" s="35"/>
      <c r="Q60" s="11"/>
      <c r="R60" s="60"/>
      <c r="S60" s="51"/>
      <c r="T60" s="11"/>
      <c r="U60" s="13"/>
      <c r="V60" s="13"/>
    </row>
    <row r="61" spans="1:22" ht="12.75">
      <c r="A61" s="9">
        <v>42</v>
      </c>
      <c r="B61" s="1">
        <v>0</v>
      </c>
      <c r="C61" s="1">
        <v>0</v>
      </c>
      <c r="D61" s="1">
        <v>0</v>
      </c>
      <c r="E61" s="1">
        <v>0</v>
      </c>
      <c r="F61" s="1">
        <v>1</v>
      </c>
      <c r="G61" s="19">
        <f>(Nmezz*B61+Nmb1*C61+Nmb2*D61+Nmb3*E61+Nmb4*F61)*1.03</f>
        <v>269.86</v>
      </c>
      <c r="H61" s="11"/>
      <c r="I61" s="16" t="s">
        <v>184</v>
      </c>
      <c r="J61" s="11"/>
      <c r="K61" s="12" t="s">
        <v>236</v>
      </c>
      <c r="L61" s="12">
        <v>31180106</v>
      </c>
      <c r="M61" s="13"/>
      <c r="N61" s="11">
        <v>600</v>
      </c>
      <c r="O61" s="35" t="s">
        <v>138</v>
      </c>
      <c r="P61" s="35"/>
      <c r="Q61" s="11"/>
      <c r="R61" s="60"/>
      <c r="S61" s="51"/>
      <c r="T61" s="60"/>
      <c r="U61" s="13"/>
      <c r="V61" s="13"/>
    </row>
    <row r="62" spans="1:22" ht="12.75">
      <c r="A62" s="9">
        <v>43</v>
      </c>
      <c r="B62" s="1">
        <v>0</v>
      </c>
      <c r="C62" s="1">
        <v>13</v>
      </c>
      <c r="D62" s="1">
        <v>14</v>
      </c>
      <c r="E62" s="1">
        <v>14</v>
      </c>
      <c r="F62" s="1">
        <v>13</v>
      </c>
      <c r="G62" s="19">
        <v>14773</v>
      </c>
      <c r="H62" s="11"/>
      <c r="I62" s="16" t="s">
        <v>262</v>
      </c>
      <c r="J62" s="12"/>
      <c r="K62" s="12" t="s">
        <v>181</v>
      </c>
      <c r="L62" s="12" t="s">
        <v>170</v>
      </c>
      <c r="M62" s="13"/>
      <c r="N62" s="37">
        <v>14773</v>
      </c>
      <c r="O62" s="35" t="s">
        <v>115</v>
      </c>
      <c r="P62" s="35"/>
      <c r="Q62" s="11"/>
      <c r="R62" s="60"/>
      <c r="S62" s="51"/>
      <c r="T62" s="11"/>
      <c r="U62" s="13"/>
      <c r="V62" s="13"/>
    </row>
    <row r="63" spans="1:22" ht="12.75">
      <c r="A63" s="9">
        <v>44</v>
      </c>
      <c r="B63" s="1">
        <v>1</v>
      </c>
      <c r="C63" s="1">
        <v>0</v>
      </c>
      <c r="D63" s="1">
        <v>0</v>
      </c>
      <c r="E63" s="1">
        <v>0</v>
      </c>
      <c r="F63" s="1">
        <v>0</v>
      </c>
      <c r="G63" s="19">
        <v>285</v>
      </c>
      <c r="H63" s="11"/>
      <c r="I63" s="16" t="s">
        <v>203</v>
      </c>
      <c r="J63" s="12"/>
      <c r="K63" s="12" t="s">
        <v>237</v>
      </c>
      <c r="L63" s="12" t="s">
        <v>207</v>
      </c>
      <c r="M63" s="13"/>
      <c r="N63" s="11">
        <v>300</v>
      </c>
      <c r="O63" s="35" t="s">
        <v>101</v>
      </c>
      <c r="P63" s="35"/>
      <c r="Q63" s="11"/>
      <c r="R63" s="60"/>
      <c r="S63" s="51"/>
      <c r="T63" s="60"/>
      <c r="U63" s="13"/>
      <c r="V63" s="13"/>
    </row>
    <row r="64" spans="1:22" ht="12.75">
      <c r="A64" s="9">
        <v>45</v>
      </c>
      <c r="B64" s="1">
        <v>1</v>
      </c>
      <c r="C64" s="1">
        <v>0</v>
      </c>
      <c r="D64" s="1">
        <v>0</v>
      </c>
      <c r="E64" s="1">
        <v>0</v>
      </c>
      <c r="F64" s="1">
        <v>0</v>
      </c>
      <c r="G64" s="19">
        <v>285</v>
      </c>
      <c r="H64" s="11"/>
      <c r="I64" s="16" t="s">
        <v>204</v>
      </c>
      <c r="J64" s="12"/>
      <c r="K64" s="12" t="s">
        <v>237</v>
      </c>
      <c r="L64" s="12" t="s">
        <v>208</v>
      </c>
      <c r="M64" s="13"/>
      <c r="N64" s="11">
        <v>285</v>
      </c>
      <c r="O64" s="35" t="s">
        <v>101</v>
      </c>
      <c r="P64" s="35"/>
      <c r="Q64" s="11"/>
      <c r="R64" s="60"/>
      <c r="S64" s="51"/>
      <c r="T64" s="60"/>
      <c r="U64" s="13"/>
      <c r="V64" s="13"/>
    </row>
    <row r="65" spans="1:22" ht="12.75">
      <c r="A65" s="9">
        <v>46</v>
      </c>
      <c r="B65" s="1">
        <v>6</v>
      </c>
      <c r="C65" s="1">
        <v>0</v>
      </c>
      <c r="D65" s="1">
        <v>0</v>
      </c>
      <c r="E65" s="1">
        <v>0</v>
      </c>
      <c r="F65" s="1">
        <v>0</v>
      </c>
      <c r="G65" s="19">
        <v>1712</v>
      </c>
      <c r="H65" s="11"/>
      <c r="I65" s="16" t="s">
        <v>205</v>
      </c>
      <c r="J65" s="12"/>
      <c r="K65" s="12" t="s">
        <v>237</v>
      </c>
      <c r="L65" s="12" t="s">
        <v>209</v>
      </c>
      <c r="M65" s="13"/>
      <c r="N65" s="11">
        <v>3994</v>
      </c>
      <c r="O65" s="35" t="s">
        <v>101</v>
      </c>
      <c r="P65" s="62"/>
      <c r="Q65" s="11"/>
      <c r="R65" s="60"/>
      <c r="S65" s="51"/>
      <c r="T65" s="60"/>
      <c r="U65" s="13"/>
      <c r="V65" s="13"/>
    </row>
    <row r="66" spans="1:22" ht="12.75">
      <c r="A66" s="9">
        <v>47</v>
      </c>
      <c r="B66" s="1">
        <v>8</v>
      </c>
      <c r="C66" s="1">
        <v>0</v>
      </c>
      <c r="D66" s="1">
        <v>0</v>
      </c>
      <c r="E66" s="1">
        <v>0</v>
      </c>
      <c r="F66" s="1">
        <v>0</v>
      </c>
      <c r="G66" s="19">
        <v>2282</v>
      </c>
      <c r="H66" s="11"/>
      <c r="I66" s="16" t="s">
        <v>206</v>
      </c>
      <c r="J66" s="12"/>
      <c r="K66" s="12" t="s">
        <v>237</v>
      </c>
      <c r="L66" s="12" t="s">
        <v>210</v>
      </c>
      <c r="M66" s="13"/>
      <c r="N66" s="11"/>
      <c r="O66" s="35"/>
      <c r="P66" s="35"/>
      <c r="Q66" s="11"/>
      <c r="R66" s="11"/>
      <c r="S66" s="35"/>
      <c r="T66" s="11"/>
      <c r="U66" s="13"/>
      <c r="V66" s="13"/>
    </row>
    <row r="67" spans="1:22" ht="12.75">
      <c r="A67" s="9"/>
      <c r="G67" s="11"/>
      <c r="H67" s="11"/>
      <c r="I67" s="17"/>
      <c r="J67" s="12"/>
      <c r="K67" s="12"/>
      <c r="L67" s="12"/>
      <c r="M67" s="13"/>
      <c r="N67" s="11"/>
      <c r="O67" s="35"/>
      <c r="P67" s="35"/>
      <c r="Q67" s="11"/>
      <c r="R67" s="11"/>
      <c r="S67" s="35"/>
      <c r="T67" s="11"/>
      <c r="U67" s="13"/>
      <c r="V67" s="13"/>
    </row>
    <row r="68" spans="1:22" ht="12.75">
      <c r="A68" s="33" t="s">
        <v>13</v>
      </c>
      <c r="G68" s="11"/>
      <c r="H68" s="11"/>
      <c r="I68" s="17"/>
      <c r="J68" s="11"/>
      <c r="K68" s="12"/>
      <c r="L68" s="12"/>
      <c r="M68" s="13"/>
      <c r="N68" s="11"/>
      <c r="O68" s="35"/>
      <c r="P68" s="35"/>
      <c r="Q68" s="11"/>
      <c r="R68" s="11"/>
      <c r="S68" s="35"/>
      <c r="T68" s="11"/>
      <c r="U68" s="13"/>
      <c r="V68" s="13"/>
    </row>
    <row r="69" spans="1:22" ht="12.75">
      <c r="A69" s="9">
        <v>48</v>
      </c>
      <c r="B69" s="1">
        <v>0</v>
      </c>
      <c r="C69" s="1">
        <v>0</v>
      </c>
      <c r="D69" s="1">
        <v>1</v>
      </c>
      <c r="E69" s="1">
        <v>1</v>
      </c>
      <c r="F69" s="1">
        <v>0</v>
      </c>
      <c r="G69" s="19">
        <f aca="true" t="shared" si="0" ref="G69:G75">(Nmezz*B69+Nmb1*C69+Nmb2*D69+Nmb3*E69+Nmb4*F69)*1.03</f>
        <v>539.72</v>
      </c>
      <c r="H69" s="11"/>
      <c r="I69" s="12" t="s">
        <v>182</v>
      </c>
      <c r="J69" s="11"/>
      <c r="K69" s="12" t="s">
        <v>236</v>
      </c>
      <c r="L69" s="12">
        <v>31169108</v>
      </c>
      <c r="M69" s="13"/>
      <c r="N69" s="11">
        <v>1100</v>
      </c>
      <c r="O69" s="35" t="s">
        <v>138</v>
      </c>
      <c r="P69" s="35"/>
      <c r="Q69" s="11"/>
      <c r="R69" s="60"/>
      <c r="S69" s="51"/>
      <c r="T69" s="60"/>
      <c r="U69" s="13"/>
      <c r="V69" s="13"/>
    </row>
    <row r="70" spans="1:22" ht="12">
      <c r="A70" s="9">
        <v>49</v>
      </c>
      <c r="B70" s="1">
        <v>0</v>
      </c>
      <c r="C70" s="1">
        <v>0</v>
      </c>
      <c r="D70" s="1">
        <v>0</v>
      </c>
      <c r="E70" s="1">
        <v>0</v>
      </c>
      <c r="F70" s="1">
        <v>1</v>
      </c>
      <c r="G70" s="19">
        <f t="shared" si="0"/>
        <v>269.86</v>
      </c>
      <c r="H70" s="11"/>
      <c r="I70" s="12" t="s">
        <v>190</v>
      </c>
      <c r="J70" s="11"/>
      <c r="K70" s="12" t="s">
        <v>236</v>
      </c>
      <c r="L70" s="12">
        <v>31169106</v>
      </c>
      <c r="M70" s="13"/>
      <c r="N70" s="11">
        <v>600</v>
      </c>
      <c r="O70" s="35" t="s">
        <v>138</v>
      </c>
      <c r="P70" s="35"/>
      <c r="Q70" s="11"/>
      <c r="R70" s="60"/>
      <c r="S70" s="51"/>
      <c r="T70" s="11"/>
      <c r="U70" s="13"/>
      <c r="V70" s="13"/>
    </row>
    <row r="71" spans="1:22" ht="12">
      <c r="A71" s="9">
        <v>50</v>
      </c>
      <c r="B71" s="1">
        <v>0</v>
      </c>
      <c r="C71" s="1">
        <v>8</v>
      </c>
      <c r="D71" s="1">
        <v>6</v>
      </c>
      <c r="E71" s="1">
        <v>4</v>
      </c>
      <c r="F71" s="1">
        <v>6</v>
      </c>
      <c r="G71" s="19">
        <f t="shared" si="0"/>
        <v>6600.24</v>
      </c>
      <c r="H71" s="11"/>
      <c r="I71" s="12" t="s">
        <v>34</v>
      </c>
      <c r="J71" s="11"/>
      <c r="K71" s="12" t="s">
        <v>33</v>
      </c>
      <c r="L71" s="12" t="s">
        <v>35</v>
      </c>
      <c r="M71" s="13"/>
      <c r="N71" s="11">
        <v>7000</v>
      </c>
      <c r="O71" s="35" t="s">
        <v>137</v>
      </c>
      <c r="P71" s="35"/>
      <c r="Q71" s="11"/>
      <c r="R71" s="60"/>
      <c r="S71" s="51"/>
      <c r="T71" s="60"/>
      <c r="U71" s="13"/>
      <c r="V71" s="13"/>
    </row>
    <row r="72" spans="1:22" ht="12">
      <c r="A72" s="9">
        <v>51</v>
      </c>
      <c r="B72" s="1">
        <v>0</v>
      </c>
      <c r="C72" s="1">
        <v>0</v>
      </c>
      <c r="D72" s="1">
        <v>3</v>
      </c>
      <c r="E72" s="1">
        <v>3</v>
      </c>
      <c r="F72" s="1">
        <v>2</v>
      </c>
      <c r="G72" s="19">
        <f t="shared" si="0"/>
        <v>2158.88</v>
      </c>
      <c r="H72" s="13"/>
      <c r="I72" s="30" t="s">
        <v>18</v>
      </c>
      <c r="J72" s="17"/>
      <c r="K72" s="12" t="s">
        <v>45</v>
      </c>
      <c r="L72" s="12" t="s">
        <v>261</v>
      </c>
      <c r="M72" s="10"/>
      <c r="N72" s="38" t="s">
        <v>107</v>
      </c>
      <c r="O72" s="35" t="s">
        <v>45</v>
      </c>
      <c r="P72" s="35"/>
      <c r="Q72" s="11"/>
      <c r="R72" s="60"/>
      <c r="S72" s="51"/>
      <c r="T72" s="60"/>
      <c r="U72" s="13"/>
      <c r="V72" s="13"/>
    </row>
    <row r="73" spans="1:22" ht="12">
      <c r="A73" s="9">
        <v>52</v>
      </c>
      <c r="B73" s="1">
        <v>0</v>
      </c>
      <c r="C73" s="1">
        <v>0</v>
      </c>
      <c r="D73" s="1">
        <v>1</v>
      </c>
      <c r="E73" s="1">
        <v>1</v>
      </c>
      <c r="F73" s="1">
        <v>1</v>
      </c>
      <c r="G73" s="19">
        <f t="shared" si="0"/>
        <v>809.58</v>
      </c>
      <c r="H73" s="13"/>
      <c r="I73" s="30" t="s">
        <v>17</v>
      </c>
      <c r="J73" s="17"/>
      <c r="K73" s="12" t="s">
        <v>45</v>
      </c>
      <c r="L73" s="12" t="s">
        <v>255</v>
      </c>
      <c r="M73" s="10"/>
      <c r="N73" s="38" t="s">
        <v>109</v>
      </c>
      <c r="O73" s="35" t="s">
        <v>45</v>
      </c>
      <c r="P73" s="35"/>
      <c r="Q73" s="11"/>
      <c r="R73" s="60"/>
      <c r="S73" s="51"/>
      <c r="T73" s="60"/>
      <c r="U73" s="13"/>
      <c r="V73" s="13"/>
    </row>
    <row r="74" spans="1:22" ht="12">
      <c r="A74" s="9">
        <v>53</v>
      </c>
      <c r="B74" s="1">
        <v>0</v>
      </c>
      <c r="C74" s="1">
        <v>0</v>
      </c>
      <c r="D74" s="1">
        <v>3</v>
      </c>
      <c r="E74" s="1">
        <v>3</v>
      </c>
      <c r="F74" s="1">
        <v>2</v>
      </c>
      <c r="G74" s="19">
        <f t="shared" si="0"/>
        <v>2158.88</v>
      </c>
      <c r="H74" s="13"/>
      <c r="I74" s="30" t="s">
        <v>15</v>
      </c>
      <c r="J74" s="17"/>
      <c r="K74" s="12" t="s">
        <v>45</v>
      </c>
      <c r="L74" s="12" t="s">
        <v>253</v>
      </c>
      <c r="M74" s="10"/>
      <c r="N74" s="38" t="s">
        <v>107</v>
      </c>
      <c r="O74" s="35" t="s">
        <v>45</v>
      </c>
      <c r="P74" s="35"/>
      <c r="Q74" s="11"/>
      <c r="R74" s="60"/>
      <c r="S74" s="51"/>
      <c r="T74" s="60"/>
      <c r="U74" s="13"/>
      <c r="V74" s="13"/>
    </row>
    <row r="75" spans="1:22" ht="12">
      <c r="A75" s="9">
        <v>54</v>
      </c>
      <c r="B75" s="1">
        <v>0</v>
      </c>
      <c r="C75" s="1">
        <v>0</v>
      </c>
      <c r="D75" s="1">
        <v>1</v>
      </c>
      <c r="E75" s="1">
        <v>1</v>
      </c>
      <c r="F75" s="1">
        <v>1</v>
      </c>
      <c r="G75" s="19">
        <f t="shared" si="0"/>
        <v>809.58</v>
      </c>
      <c r="H75" s="13"/>
      <c r="I75" s="30" t="s">
        <v>16</v>
      </c>
      <c r="J75" s="17"/>
      <c r="K75" s="12" t="s">
        <v>45</v>
      </c>
      <c r="L75" s="12" t="s">
        <v>254</v>
      </c>
      <c r="M75" s="10"/>
      <c r="N75" s="38" t="s">
        <v>109</v>
      </c>
      <c r="O75" s="35" t="s">
        <v>45</v>
      </c>
      <c r="P75" s="35"/>
      <c r="Q75" s="11"/>
      <c r="R75" s="60"/>
      <c r="S75" s="51"/>
      <c r="T75" s="60"/>
      <c r="U75" s="13"/>
      <c r="V75" s="13"/>
    </row>
    <row r="76" spans="1:22" ht="12">
      <c r="A76" s="9"/>
      <c r="G76" s="11"/>
      <c r="H76" s="13"/>
      <c r="I76" s="18"/>
      <c r="J76" s="17"/>
      <c r="K76" s="12"/>
      <c r="L76" s="12"/>
      <c r="M76" s="10"/>
      <c r="N76" s="9"/>
      <c r="O76" s="35"/>
      <c r="P76" s="35"/>
      <c r="Q76" s="11"/>
      <c r="R76" s="11"/>
      <c r="S76" s="35"/>
      <c r="T76" s="11"/>
      <c r="U76" s="13"/>
      <c r="V76" s="13"/>
    </row>
    <row r="77" spans="1:22" ht="12">
      <c r="A77" s="33" t="s">
        <v>12</v>
      </c>
      <c r="G77" s="11"/>
      <c r="H77" s="11"/>
      <c r="I77" s="12"/>
      <c r="J77" s="11"/>
      <c r="K77" s="12"/>
      <c r="L77" s="13"/>
      <c r="M77" s="13"/>
      <c r="N77" s="11"/>
      <c r="O77" s="35"/>
      <c r="P77" s="35"/>
      <c r="Q77" s="11"/>
      <c r="R77" s="11"/>
      <c r="S77" s="35"/>
      <c r="T77" s="11"/>
      <c r="U77" s="13"/>
      <c r="V77" s="13"/>
    </row>
    <row r="78" spans="1:22" ht="12">
      <c r="A78" s="9">
        <v>55</v>
      </c>
      <c r="G78" s="11"/>
      <c r="H78" s="11"/>
      <c r="I78" s="12" t="s">
        <v>263</v>
      </c>
      <c r="J78" s="12"/>
      <c r="K78" s="12" t="s">
        <v>181</v>
      </c>
      <c r="L78" s="12" t="s">
        <v>171</v>
      </c>
      <c r="M78" s="13"/>
      <c r="N78" s="11">
        <v>1710</v>
      </c>
      <c r="O78" s="35" t="s">
        <v>115</v>
      </c>
      <c r="P78" s="35"/>
      <c r="Q78" s="11"/>
      <c r="R78" s="60"/>
      <c r="S78" s="51"/>
      <c r="T78" s="60"/>
      <c r="U78" s="13"/>
      <c r="V78" s="13"/>
    </row>
    <row r="79" spans="1:22" ht="12">
      <c r="A79" s="9">
        <v>56</v>
      </c>
      <c r="G79" s="11"/>
      <c r="H79" s="11"/>
      <c r="I79" s="12" t="s">
        <v>191</v>
      </c>
      <c r="J79" s="12"/>
      <c r="K79" s="12" t="s">
        <v>181</v>
      </c>
      <c r="L79" s="12" t="s">
        <v>172</v>
      </c>
      <c r="M79" s="13"/>
      <c r="N79" s="11">
        <v>1700</v>
      </c>
      <c r="O79" s="35" t="s">
        <v>115</v>
      </c>
      <c r="P79" s="35"/>
      <c r="Q79" s="11"/>
      <c r="R79" s="60"/>
      <c r="S79" s="51"/>
      <c r="T79" s="60"/>
      <c r="U79" s="13"/>
      <c r="V79" s="13"/>
    </row>
    <row r="80" spans="1:22" ht="12">
      <c r="A80" s="9">
        <v>57</v>
      </c>
      <c r="G80" s="11"/>
      <c r="H80" s="11"/>
      <c r="I80" s="12" t="s">
        <v>192</v>
      </c>
      <c r="J80" s="12"/>
      <c r="K80" s="12" t="s">
        <v>5</v>
      </c>
      <c r="L80" s="12" t="s">
        <v>6</v>
      </c>
      <c r="M80" s="13"/>
      <c r="N80" s="11" t="s">
        <v>89</v>
      </c>
      <c r="O80" s="35" t="s">
        <v>137</v>
      </c>
      <c r="P80" s="35"/>
      <c r="Q80" s="60"/>
      <c r="R80" s="60"/>
      <c r="S80" s="51"/>
      <c r="T80" s="60"/>
      <c r="U80" s="13"/>
      <c r="V80" s="13"/>
    </row>
    <row r="81" spans="1:21" ht="12">
      <c r="A81" s="9"/>
      <c r="G81" s="11"/>
      <c r="H81" s="11"/>
      <c r="I81" s="17"/>
      <c r="J81" s="12"/>
      <c r="K81" s="11"/>
      <c r="L81" s="12"/>
      <c r="M81" s="13"/>
      <c r="N81" s="11"/>
      <c r="O81" s="11"/>
      <c r="P81" s="39"/>
      <c r="Q81" s="6"/>
      <c r="R81" s="6"/>
      <c r="S81" s="6"/>
      <c r="T81" s="6"/>
      <c r="U81" s="8"/>
    </row>
    <row r="82" spans="1:21" ht="12">
      <c r="A82" s="33" t="s">
        <v>38</v>
      </c>
      <c r="G82" s="11"/>
      <c r="H82" s="11"/>
      <c r="I82" s="17"/>
      <c r="J82" s="12"/>
      <c r="K82" s="11"/>
      <c r="L82" s="12"/>
      <c r="M82" s="13"/>
      <c r="N82" s="11"/>
      <c r="O82" s="11"/>
      <c r="P82" s="39"/>
      <c r="Q82" s="6"/>
      <c r="R82" s="6"/>
      <c r="S82" s="6"/>
      <c r="T82" s="6"/>
      <c r="U82" s="8"/>
    </row>
    <row r="83" spans="1:21" ht="12">
      <c r="A83" s="9">
        <v>58</v>
      </c>
      <c r="B83" s="1">
        <v>1</v>
      </c>
      <c r="C83" s="1">
        <v>0</v>
      </c>
      <c r="D83" s="1">
        <v>0</v>
      </c>
      <c r="E83" s="1">
        <v>0</v>
      </c>
      <c r="F83" s="1">
        <v>0</v>
      </c>
      <c r="G83" s="11">
        <v>277</v>
      </c>
      <c r="H83" s="11"/>
      <c r="I83" s="12" t="s">
        <v>66</v>
      </c>
      <c r="J83" s="12"/>
      <c r="K83" s="11"/>
      <c r="L83" s="12"/>
      <c r="M83" s="13"/>
      <c r="N83" s="11"/>
      <c r="O83" s="11"/>
      <c r="P83" s="39"/>
      <c r="Q83" s="6"/>
      <c r="R83" s="6"/>
      <c r="S83" s="6"/>
      <c r="T83" s="6"/>
      <c r="U83" s="8"/>
    </row>
    <row r="84" spans="1:21" ht="12">
      <c r="A84" s="9">
        <v>59</v>
      </c>
      <c r="B84" s="1">
        <v>0</v>
      </c>
      <c r="C84" s="1">
        <v>1</v>
      </c>
      <c r="D84" s="1">
        <v>0</v>
      </c>
      <c r="E84" s="1">
        <v>0</v>
      </c>
      <c r="F84" s="1">
        <v>0</v>
      </c>
      <c r="G84" s="11">
        <v>277</v>
      </c>
      <c r="H84" s="11"/>
      <c r="I84" s="12" t="s">
        <v>226</v>
      </c>
      <c r="J84" s="11"/>
      <c r="K84" s="11"/>
      <c r="L84" s="13"/>
      <c r="M84" s="13"/>
      <c r="N84" s="11"/>
      <c r="O84" s="11"/>
      <c r="P84" s="39"/>
      <c r="Q84" s="6"/>
      <c r="R84" s="6"/>
      <c r="S84" s="6"/>
      <c r="T84" s="6"/>
      <c r="U84" s="8"/>
    </row>
    <row r="85" spans="1:21" ht="12">
      <c r="A85" s="9">
        <v>60</v>
      </c>
      <c r="B85" s="1">
        <v>0</v>
      </c>
      <c r="C85" s="1">
        <v>0</v>
      </c>
      <c r="D85" s="1">
        <v>1</v>
      </c>
      <c r="E85" s="1">
        <v>0</v>
      </c>
      <c r="F85" s="1">
        <v>0</v>
      </c>
      <c r="G85" s="11">
        <v>262</v>
      </c>
      <c r="H85" s="11"/>
      <c r="I85" s="12" t="s">
        <v>224</v>
      </c>
      <c r="J85" s="11"/>
      <c r="K85" s="11"/>
      <c r="L85" s="11"/>
      <c r="M85" s="13"/>
      <c r="N85" s="11"/>
      <c r="O85" s="11"/>
      <c r="P85" s="39"/>
      <c r="Q85" s="6"/>
      <c r="R85" s="6"/>
      <c r="S85" s="6"/>
      <c r="T85" s="6"/>
      <c r="U85" s="8"/>
    </row>
    <row r="86" spans="1:21" ht="12">
      <c r="A86" s="9">
        <v>61</v>
      </c>
      <c r="B86" s="1">
        <v>0</v>
      </c>
      <c r="C86" s="1">
        <v>0</v>
      </c>
      <c r="D86" s="1">
        <v>0</v>
      </c>
      <c r="E86" s="1">
        <v>1</v>
      </c>
      <c r="F86" s="1">
        <v>0</v>
      </c>
      <c r="G86" s="11">
        <v>262</v>
      </c>
      <c r="H86" s="11"/>
      <c r="I86" s="12" t="s">
        <v>240</v>
      </c>
      <c r="J86" s="11"/>
      <c r="K86" s="11"/>
      <c r="L86" s="11"/>
      <c r="M86" s="13"/>
      <c r="N86" s="11"/>
      <c r="O86" s="11"/>
      <c r="P86" s="39"/>
      <c r="Q86" s="6"/>
      <c r="R86" s="6"/>
      <c r="S86" s="45"/>
      <c r="T86" s="6"/>
      <c r="U86" s="8"/>
    </row>
    <row r="87" spans="1:21" ht="12">
      <c r="A87" s="9">
        <v>62</v>
      </c>
      <c r="B87" s="1">
        <v>0</v>
      </c>
      <c r="C87" s="1">
        <v>0</v>
      </c>
      <c r="D87" s="1">
        <v>0</v>
      </c>
      <c r="E87" s="1">
        <v>0</v>
      </c>
      <c r="F87" s="1">
        <v>1</v>
      </c>
      <c r="G87" s="11">
        <v>262</v>
      </c>
      <c r="H87" s="11"/>
      <c r="I87" s="12" t="s">
        <v>225</v>
      </c>
      <c r="J87" s="11"/>
      <c r="K87" s="11"/>
      <c r="L87" s="11"/>
      <c r="M87" s="13"/>
      <c r="N87" s="11"/>
      <c r="O87" s="11"/>
      <c r="P87" s="35"/>
      <c r="Q87" s="11"/>
      <c r="R87" s="11"/>
      <c r="S87" s="11"/>
      <c r="T87" s="11"/>
      <c r="U87" s="11"/>
    </row>
    <row r="88" spans="1:21" ht="12">
      <c r="A88" s="9"/>
      <c r="G88" s="6"/>
      <c r="H88" s="6"/>
      <c r="I88" s="7"/>
      <c r="J88" s="6"/>
      <c r="K88" s="6"/>
      <c r="L88" s="7"/>
      <c r="M88" s="8"/>
      <c r="N88" s="6"/>
      <c r="O88" s="11"/>
      <c r="P88" s="6"/>
      <c r="Q88" s="6"/>
      <c r="R88" s="6"/>
      <c r="S88" s="6"/>
      <c r="T88" s="6"/>
      <c r="U88" s="8"/>
    </row>
    <row r="89" spans="1:2" ht="12">
      <c r="A89" s="52" t="s">
        <v>158</v>
      </c>
      <c r="B89" s="2"/>
    </row>
    <row r="91" spans="1:19" ht="12">
      <c r="A91" s="2">
        <v>63</v>
      </c>
      <c r="B91" s="1">
        <v>0</v>
      </c>
      <c r="C91" s="1">
        <v>1</v>
      </c>
      <c r="D91" s="1">
        <v>0</v>
      </c>
      <c r="E91" s="1">
        <v>0</v>
      </c>
      <c r="F91" s="1">
        <v>0</v>
      </c>
      <c r="G91" s="19">
        <f>(Nmezz*B91+Nmb1*C91+Nmb2*D91+Nmb3*E91+Nmb4*F91)*1.03</f>
        <v>285.31</v>
      </c>
      <c r="I91" s="54" t="s">
        <v>159</v>
      </c>
      <c r="J91" s="54"/>
      <c r="K91" s="54" t="s">
        <v>236</v>
      </c>
      <c r="L91" s="55">
        <v>31180112</v>
      </c>
      <c r="M91" s="54"/>
      <c r="N91" s="54"/>
      <c r="O91" s="54"/>
      <c r="P91" s="56"/>
      <c r="Q91" s="54"/>
      <c r="R91" s="54"/>
      <c r="S91" s="54"/>
    </row>
    <row r="92" spans="1:19" ht="12">
      <c r="A92" s="2">
        <v>64</v>
      </c>
      <c r="B92" s="1">
        <v>0</v>
      </c>
      <c r="C92" s="1">
        <v>1</v>
      </c>
      <c r="D92" s="1">
        <v>0</v>
      </c>
      <c r="E92" s="1">
        <v>0</v>
      </c>
      <c r="F92" s="1">
        <v>0</v>
      </c>
      <c r="G92" s="19">
        <f>(Nmezz*B92+Nmb1*C92+Nmb2*D92+Nmb3*E92+Nmb4*F92)*1.03</f>
        <v>285.31</v>
      </c>
      <c r="I92" s="54" t="s">
        <v>160</v>
      </c>
      <c r="J92" s="54"/>
      <c r="K92" s="54" t="s">
        <v>236</v>
      </c>
      <c r="L92" s="55">
        <v>31169112</v>
      </c>
      <c r="M92" s="54"/>
      <c r="N92" s="54"/>
      <c r="O92" s="54"/>
      <c r="P92" s="56"/>
      <c r="Q92" s="54"/>
      <c r="R92" s="54"/>
      <c r="S92" s="54"/>
    </row>
    <row r="93" spans="1:19" ht="12">
      <c r="A93" s="2">
        <v>65</v>
      </c>
      <c r="B93" s="1">
        <v>0</v>
      </c>
      <c r="C93" s="1">
        <v>1</v>
      </c>
      <c r="D93" s="1">
        <v>1</v>
      </c>
      <c r="E93" s="1">
        <v>0</v>
      </c>
      <c r="F93" s="1">
        <v>0</v>
      </c>
      <c r="G93" s="19">
        <f>(Nmezz*B93+Nmb1*C93+Nmb2*D93+Nmb3*E93+Nmb4*F93)*1.03</f>
        <v>555.17</v>
      </c>
      <c r="I93" s="54" t="s">
        <v>161</v>
      </c>
      <c r="J93" s="54"/>
      <c r="K93" s="54" t="s">
        <v>162</v>
      </c>
      <c r="L93" s="55" t="s">
        <v>163</v>
      </c>
      <c r="M93" s="54"/>
      <c r="N93" s="54">
        <v>600</v>
      </c>
      <c r="O93" s="54" t="s">
        <v>166</v>
      </c>
      <c r="P93" s="56"/>
      <c r="Q93" s="54"/>
      <c r="R93" s="57"/>
      <c r="S93" s="57"/>
    </row>
    <row r="94" spans="1:19" ht="12">
      <c r="A94" s="2">
        <v>66</v>
      </c>
      <c r="B94" s="1">
        <v>0</v>
      </c>
      <c r="C94" s="1">
        <v>0</v>
      </c>
      <c r="D94" s="1">
        <v>0</v>
      </c>
      <c r="E94" s="1">
        <v>1</v>
      </c>
      <c r="F94" s="1">
        <v>0</v>
      </c>
      <c r="G94" s="19">
        <f>(Nmezz*B94+Nmb1*C94+Nmb2*D94+Nmb3*E94+Nmb4*F94)*1.03</f>
        <v>269.86</v>
      </c>
      <c r="I94" s="54" t="s">
        <v>164</v>
      </c>
      <c r="J94" s="54"/>
      <c r="K94" s="54" t="s">
        <v>162</v>
      </c>
      <c r="L94" s="55" t="s">
        <v>165</v>
      </c>
      <c r="M94" s="54"/>
      <c r="N94" s="54">
        <v>300</v>
      </c>
      <c r="O94" s="54" t="s">
        <v>166</v>
      </c>
      <c r="P94" s="56"/>
      <c r="Q94" s="54"/>
      <c r="R94" s="57"/>
      <c r="S94" s="57"/>
    </row>
    <row r="97" spans="1:21" ht="12">
      <c r="A97" t="s">
        <v>167</v>
      </c>
      <c r="M97" s="52"/>
      <c r="P97" s="53"/>
      <c r="U97" s="63"/>
    </row>
    <row r="98" spans="7:21" ht="12">
      <c r="G98" s="69" t="s">
        <v>260</v>
      </c>
      <c r="H98" s="69"/>
      <c r="M98" s="52"/>
      <c r="P98" s="53"/>
      <c r="U98" s="63"/>
    </row>
    <row r="99" spans="2:8" ht="12">
      <c r="B99" s="1" t="s">
        <v>41</v>
      </c>
      <c r="G99" s="1" t="s">
        <v>258</v>
      </c>
      <c r="H99" s="1" t="s">
        <v>259</v>
      </c>
    </row>
    <row r="100" spans="2:8" ht="12">
      <c r="B100" s="1">
        <v>32</v>
      </c>
      <c r="G100" s="66">
        <v>571</v>
      </c>
      <c r="H100" s="65">
        <v>0</v>
      </c>
    </row>
    <row r="101" spans="2:8" ht="12">
      <c r="B101" s="1">
        <v>33</v>
      </c>
      <c r="G101" s="66">
        <v>285</v>
      </c>
      <c r="H101" s="65">
        <v>0</v>
      </c>
    </row>
    <row r="102" spans="2:8" ht="12">
      <c r="B102" s="1">
        <v>41</v>
      </c>
      <c r="G102" s="64">
        <v>1380</v>
      </c>
      <c r="H102" s="64">
        <v>540</v>
      </c>
    </row>
    <row r="103" spans="2:8" ht="12">
      <c r="B103" s="1">
        <v>42</v>
      </c>
      <c r="G103">
        <v>540</v>
      </c>
      <c r="H103">
        <v>270</v>
      </c>
    </row>
    <row r="104" spans="2:8" ht="12">
      <c r="B104" s="1">
        <v>48</v>
      </c>
      <c r="G104">
        <v>1095</v>
      </c>
      <c r="H104">
        <v>540</v>
      </c>
    </row>
    <row r="105" spans="2:8" ht="12">
      <c r="B105" s="1">
        <v>49</v>
      </c>
      <c r="G105">
        <v>540</v>
      </c>
      <c r="H105">
        <v>270</v>
      </c>
    </row>
    <row r="106" spans="2:8" ht="12">
      <c r="B106" s="1">
        <v>63</v>
      </c>
      <c r="G106">
        <v>0</v>
      </c>
      <c r="H106">
        <v>285</v>
      </c>
    </row>
    <row r="107" spans="2:8" ht="12">
      <c r="B107" s="1">
        <v>64</v>
      </c>
      <c r="G107">
        <v>0</v>
      </c>
      <c r="H107">
        <v>285</v>
      </c>
    </row>
    <row r="108" spans="2:8" ht="12">
      <c r="B108" s="1">
        <v>65</v>
      </c>
      <c r="G108">
        <v>0</v>
      </c>
      <c r="H108">
        <v>555</v>
      </c>
    </row>
    <row r="109" spans="2:8" ht="12">
      <c r="B109" s="1">
        <v>66</v>
      </c>
      <c r="G109">
        <v>0</v>
      </c>
      <c r="H109">
        <v>270</v>
      </c>
    </row>
  </sheetData>
  <mergeCells count="2">
    <mergeCell ref="I11:J11"/>
    <mergeCell ref="G98:H98"/>
  </mergeCells>
  <printOptions gridLines="1"/>
  <pageMargins left="0.75" right="0.75" top="1" bottom="1" header="0.5" footer="0.5"/>
  <pageSetup fitToHeight="1" fitToWidth="1" horizontalDpi="400" verticalDpi="400" orientation="portrait" paperSize="3" scale="4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11"/>
  <sheetViews>
    <sheetView workbookViewId="0" topLeftCell="L68">
      <pane xSplit="11600" topLeftCell="R2817" activePane="topLeft" state="split"/>
      <selection pane="topLeft" activeCell="O85" sqref="O85"/>
      <selection pane="topRight" activeCell="R75" sqref="R75"/>
    </sheetView>
  </sheetViews>
  <sheetFormatPr defaultColWidth="11.421875" defaultRowHeight="12.75"/>
  <cols>
    <col min="1" max="1" width="6.7109375" style="2" customWidth="1"/>
    <col min="2" max="3" width="4.7109375" style="1" customWidth="1"/>
    <col min="4" max="5" width="5.140625" style="1" customWidth="1"/>
    <col min="6" max="6" width="4.8515625" style="1" customWidth="1"/>
    <col min="7" max="7" width="6.421875" style="1" customWidth="1"/>
    <col min="8" max="8" width="8.8515625" style="1" customWidth="1"/>
    <col min="9" max="9" width="10.140625" style="3" customWidth="1"/>
    <col min="10" max="10" width="15.8515625" style="1" customWidth="1"/>
    <col min="11" max="11" width="13.8515625" style="1" customWidth="1"/>
    <col min="12" max="12" width="20.28125" style="0" customWidth="1"/>
    <col min="13" max="13" width="12.8515625" style="0" customWidth="1"/>
    <col min="14" max="14" width="12.8515625" style="1" customWidth="1"/>
    <col min="15" max="15" width="16.00390625" style="11" customWidth="1"/>
    <col min="16" max="16" width="13.00390625" style="1" customWidth="1"/>
    <col min="17" max="17" width="8.8515625" style="1" customWidth="1"/>
    <col min="18" max="18" width="13.28125" style="1" customWidth="1"/>
    <col min="19" max="19" width="10.8515625" style="1" customWidth="1"/>
    <col min="20" max="20" width="8.421875" style="1" customWidth="1"/>
    <col min="21" max="16384" width="8.8515625" style="0" customWidth="1"/>
  </cols>
  <sheetData>
    <row r="1" spans="1:21" ht="12.75">
      <c r="A1" s="46"/>
      <c r="B1" s="47"/>
      <c r="C1" s="47"/>
      <c r="D1" s="47"/>
      <c r="E1" s="47"/>
      <c r="F1" s="47"/>
      <c r="G1" s="47"/>
      <c r="H1" s="47"/>
      <c r="I1" s="46" t="s">
        <v>14</v>
      </c>
      <c r="J1" s="47"/>
      <c r="K1" s="47"/>
      <c r="L1" s="47"/>
      <c r="M1" s="47"/>
      <c r="N1" s="47"/>
      <c r="O1" s="48"/>
      <c r="P1" s="47"/>
      <c r="Q1" s="47"/>
      <c r="R1" s="47"/>
      <c r="S1" s="47"/>
      <c r="T1" s="47"/>
      <c r="U1" s="47"/>
    </row>
    <row r="2" spans="1:21" ht="12.75">
      <c r="A2" s="46"/>
      <c r="B2" s="47"/>
      <c r="C2" s="47"/>
      <c r="D2" s="47"/>
      <c r="E2" s="47"/>
      <c r="F2" s="47"/>
      <c r="G2" s="47"/>
      <c r="H2" s="47"/>
      <c r="I2" s="47" t="s">
        <v>221</v>
      </c>
      <c r="J2" s="47"/>
      <c r="K2" s="47"/>
      <c r="L2" s="47"/>
      <c r="M2" s="47"/>
      <c r="N2" s="47"/>
      <c r="O2" s="48"/>
      <c r="P2" s="47"/>
      <c r="Q2" s="47"/>
      <c r="R2" s="47"/>
      <c r="S2" s="47"/>
      <c r="T2" s="47"/>
      <c r="U2" s="47"/>
    </row>
    <row r="3" spans="1:21" ht="12.75">
      <c r="A3" s="46"/>
      <c r="B3" s="47"/>
      <c r="C3" s="47"/>
      <c r="D3" s="47"/>
      <c r="E3" s="47"/>
      <c r="F3" s="47"/>
      <c r="G3" s="47"/>
      <c r="H3" s="47"/>
      <c r="I3" s="47" t="s">
        <v>19</v>
      </c>
      <c r="J3" s="47"/>
      <c r="K3" s="47"/>
      <c r="L3" s="47"/>
      <c r="M3" s="47"/>
      <c r="N3" s="47"/>
      <c r="O3" s="48"/>
      <c r="P3" s="47"/>
      <c r="Q3" s="47"/>
      <c r="R3" s="47"/>
      <c r="S3" s="47"/>
      <c r="T3" s="47"/>
      <c r="U3" s="47"/>
    </row>
    <row r="4" spans="1:21" ht="12.75">
      <c r="A4" s="46"/>
      <c r="B4" s="47"/>
      <c r="C4" s="47"/>
      <c r="D4" s="47"/>
      <c r="E4" s="47"/>
      <c r="F4" s="47"/>
      <c r="G4" s="47"/>
      <c r="H4" s="47"/>
      <c r="I4" s="47" t="s">
        <v>222</v>
      </c>
      <c r="J4" s="47"/>
      <c r="K4" s="47"/>
      <c r="L4" s="47"/>
      <c r="M4" s="47"/>
      <c r="N4" s="47"/>
      <c r="O4" s="48"/>
      <c r="P4" s="47"/>
      <c r="Q4" s="47"/>
      <c r="R4" s="47"/>
      <c r="S4" s="47"/>
      <c r="T4" s="47"/>
      <c r="U4" s="47"/>
    </row>
    <row r="5" spans="1:21" ht="12.75">
      <c r="A5" s="46"/>
      <c r="B5" s="47"/>
      <c r="C5" s="47"/>
      <c r="D5" s="47"/>
      <c r="E5" s="47"/>
      <c r="F5" s="47"/>
      <c r="G5" s="47"/>
      <c r="H5" s="47"/>
      <c r="I5" s="47" t="s">
        <v>217</v>
      </c>
      <c r="J5" s="47"/>
      <c r="K5" s="47"/>
      <c r="L5" s="47"/>
      <c r="M5" s="47"/>
      <c r="N5" s="47"/>
      <c r="O5" s="48"/>
      <c r="P5" s="47"/>
      <c r="Q5" s="47"/>
      <c r="R5" s="47"/>
      <c r="S5" s="47"/>
      <c r="T5" s="47"/>
      <c r="U5" s="47"/>
    </row>
    <row r="6" spans="1:21" ht="12.75">
      <c r="A6" s="46"/>
      <c r="B6" s="47"/>
      <c r="C6" s="47"/>
      <c r="D6" s="47"/>
      <c r="E6" s="47"/>
      <c r="F6" s="47"/>
      <c r="G6" s="47"/>
      <c r="H6" s="47"/>
      <c r="I6" s="47" t="s">
        <v>218</v>
      </c>
      <c r="J6" s="47"/>
      <c r="K6" s="47"/>
      <c r="L6" s="47"/>
      <c r="M6" s="47"/>
      <c r="N6" s="47"/>
      <c r="O6" s="48"/>
      <c r="P6" s="47"/>
      <c r="Q6" s="47"/>
      <c r="R6" s="47"/>
      <c r="S6" s="47"/>
      <c r="T6" s="47"/>
      <c r="U6" s="47"/>
    </row>
    <row r="7" spans="1:21" ht="12.75">
      <c r="A7" s="46"/>
      <c r="B7" s="47"/>
      <c r="C7" s="47"/>
      <c r="D7" s="47"/>
      <c r="E7" s="47"/>
      <c r="F7" s="47"/>
      <c r="G7" s="47"/>
      <c r="H7" s="47"/>
      <c r="I7" s="49">
        <v>36691</v>
      </c>
      <c r="J7" s="47"/>
      <c r="K7" s="47"/>
      <c r="L7" s="47"/>
      <c r="M7" s="47"/>
      <c r="N7" s="47"/>
      <c r="O7" s="48"/>
      <c r="P7" s="47"/>
      <c r="Q7" s="47"/>
      <c r="R7" s="47"/>
      <c r="S7" s="47"/>
      <c r="T7" s="47"/>
      <c r="U7" s="47"/>
    </row>
    <row r="8" spans="1:21" ht="12.7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7"/>
      <c r="Q8" s="47"/>
      <c r="R8" s="47"/>
      <c r="S8" s="47"/>
      <c r="T8" s="47"/>
      <c r="U8" s="47"/>
    </row>
    <row r="9" ht="12.75"/>
    <row r="10" spans="1:21" s="5" customFormat="1" ht="12" customHeight="1">
      <c r="A10" s="25" t="s">
        <v>48</v>
      </c>
      <c r="B10" s="22"/>
      <c r="C10" s="23"/>
      <c r="D10" s="23" t="s">
        <v>7</v>
      </c>
      <c r="E10" s="23"/>
      <c r="F10" s="24"/>
      <c r="G10" s="25" t="s">
        <v>40</v>
      </c>
      <c r="H10" s="25" t="s">
        <v>41</v>
      </c>
      <c r="I10" s="67" t="s">
        <v>43</v>
      </c>
      <c r="J10" s="68"/>
      <c r="K10" s="25" t="s">
        <v>44</v>
      </c>
      <c r="L10" s="31" t="s">
        <v>177</v>
      </c>
      <c r="M10" s="25" t="s">
        <v>175</v>
      </c>
      <c r="N10" s="25" t="s">
        <v>88</v>
      </c>
      <c r="O10" s="25" t="s">
        <v>83</v>
      </c>
      <c r="P10" s="4" t="s">
        <v>84</v>
      </c>
      <c r="Q10" s="4" t="s">
        <v>85</v>
      </c>
      <c r="R10" s="4" t="s">
        <v>86</v>
      </c>
      <c r="S10" s="4" t="s">
        <v>84</v>
      </c>
      <c r="T10" s="4" t="s">
        <v>85</v>
      </c>
      <c r="U10" s="4" t="s">
        <v>87</v>
      </c>
    </row>
    <row r="11" spans="1:20" s="8" customFormat="1" ht="12">
      <c r="A11" s="29" t="s">
        <v>49</v>
      </c>
      <c r="B11" s="28" t="s">
        <v>36</v>
      </c>
      <c r="C11" s="28" t="s">
        <v>4</v>
      </c>
      <c r="D11" s="28" t="s">
        <v>3</v>
      </c>
      <c r="E11" s="28" t="s">
        <v>2</v>
      </c>
      <c r="F11" s="21" t="s">
        <v>1</v>
      </c>
      <c r="G11" s="29" t="s">
        <v>39</v>
      </c>
      <c r="H11" s="29" t="s">
        <v>42</v>
      </c>
      <c r="I11" s="27" t="s">
        <v>219</v>
      </c>
      <c r="J11" s="27" t="s">
        <v>220</v>
      </c>
      <c r="K11" s="26"/>
      <c r="L11" s="20"/>
      <c r="M11" s="32"/>
      <c r="N11" s="26"/>
      <c r="O11" s="26"/>
      <c r="P11" s="6"/>
      <c r="Q11" s="6"/>
      <c r="R11" s="6"/>
      <c r="S11" s="39"/>
      <c r="T11" s="6"/>
    </row>
    <row r="12" spans="1:20" s="8" customFormat="1" ht="12">
      <c r="A12" s="14" t="s">
        <v>243</v>
      </c>
      <c r="B12" s="14"/>
      <c r="C12" s="14"/>
      <c r="D12" s="14"/>
      <c r="E12" s="14"/>
      <c r="F12" s="14"/>
      <c r="G12" s="11"/>
      <c r="H12" s="11"/>
      <c r="I12" s="12"/>
      <c r="J12" s="11"/>
      <c r="K12" s="11"/>
      <c r="L12" s="11"/>
      <c r="M12" s="13"/>
      <c r="N12" s="11"/>
      <c r="O12" s="11"/>
      <c r="P12" s="6"/>
      <c r="Q12" s="6"/>
      <c r="R12" s="6"/>
      <c r="S12" s="39"/>
      <c r="T12" s="6"/>
    </row>
    <row r="13" spans="1:20" s="8" customFormat="1" ht="12">
      <c r="A13" s="9">
        <f>ROW()-12</f>
        <v>1</v>
      </c>
      <c r="B13" s="11">
        <v>0</v>
      </c>
      <c r="C13" s="11">
        <v>4</v>
      </c>
      <c r="D13" s="11">
        <v>2</v>
      </c>
      <c r="E13" s="11">
        <v>2</v>
      </c>
      <c r="F13" s="11">
        <v>2</v>
      </c>
      <c r="G13" s="19">
        <f>(Nmezz*B13+Nmb1*C13+Nmb2*D13+Nmb3*E13+Nmb4*F13)*1.03</f>
        <v>2760.4</v>
      </c>
      <c r="H13" s="11">
        <v>1206</v>
      </c>
      <c r="I13" s="11">
        <v>0</v>
      </c>
      <c r="J13" s="15" t="s">
        <v>245</v>
      </c>
      <c r="K13" s="12" t="s">
        <v>234</v>
      </c>
      <c r="L13" s="13" t="s">
        <v>80</v>
      </c>
      <c r="M13" s="13" t="s">
        <v>176</v>
      </c>
      <c r="N13" s="11">
        <v>5000</v>
      </c>
      <c r="O13" s="35" t="s">
        <v>105</v>
      </c>
      <c r="P13" s="39">
        <f>5000*0.007</f>
        <v>35</v>
      </c>
      <c r="Q13" s="6" t="s">
        <v>93</v>
      </c>
      <c r="R13" s="6" t="s">
        <v>131</v>
      </c>
      <c r="S13" s="39">
        <f>5000*0.01</f>
        <v>50</v>
      </c>
      <c r="T13" s="6" t="s">
        <v>93</v>
      </c>
    </row>
    <row r="14" spans="1:20" s="8" customFormat="1" ht="12">
      <c r="A14" s="9">
        <f aca="true" t="shared" si="0" ref="A14:A24">ROW()-12</f>
        <v>2</v>
      </c>
      <c r="B14" s="11">
        <v>0</v>
      </c>
      <c r="C14" s="11">
        <v>3</v>
      </c>
      <c r="D14" s="11">
        <v>2</v>
      </c>
      <c r="E14" s="11">
        <v>2</v>
      </c>
      <c r="F14" s="11">
        <v>2</v>
      </c>
      <c r="G14" s="19">
        <f aca="true" t="shared" si="1" ref="G14:G24">(Nmezz*B14+Nmb1*C14+Nmb2*D14+Nmb3*E14+Nmb4*F14)*1.03</f>
        <v>2475.09</v>
      </c>
      <c r="H14" s="11">
        <v>1206</v>
      </c>
      <c r="I14" s="11">
        <v>10</v>
      </c>
      <c r="J14" s="15" t="s">
        <v>245</v>
      </c>
      <c r="K14" s="12" t="s">
        <v>234</v>
      </c>
      <c r="L14" s="13" t="s">
        <v>20</v>
      </c>
      <c r="M14" s="13" t="s">
        <v>176</v>
      </c>
      <c r="N14" s="11">
        <v>5000</v>
      </c>
      <c r="O14" s="35" t="s">
        <v>105</v>
      </c>
      <c r="P14" s="39">
        <f>5000*0.0085</f>
        <v>42.5</v>
      </c>
      <c r="Q14" s="42">
        <v>36753</v>
      </c>
      <c r="R14" s="6" t="s">
        <v>131</v>
      </c>
      <c r="S14" s="39">
        <f>5000*0.01</f>
        <v>50</v>
      </c>
      <c r="T14" s="6" t="s">
        <v>93</v>
      </c>
    </row>
    <row r="15" spans="1:20" s="8" customFormat="1" ht="12">
      <c r="A15" s="9">
        <f t="shared" si="0"/>
        <v>3</v>
      </c>
      <c r="B15" s="11">
        <v>0</v>
      </c>
      <c r="C15" s="11">
        <v>2</v>
      </c>
      <c r="D15" s="11">
        <v>0</v>
      </c>
      <c r="E15" s="11">
        <v>0</v>
      </c>
      <c r="F15" s="11">
        <v>0</v>
      </c>
      <c r="G15" s="19">
        <f t="shared" si="1"/>
        <v>570.62</v>
      </c>
      <c r="H15" s="11">
        <v>1206</v>
      </c>
      <c r="I15" s="11">
        <v>48.7</v>
      </c>
      <c r="J15" s="15" t="s">
        <v>245</v>
      </c>
      <c r="K15" s="12" t="s">
        <v>234</v>
      </c>
      <c r="L15" s="13" t="s">
        <v>21</v>
      </c>
      <c r="M15" s="13" t="s">
        <v>176</v>
      </c>
      <c r="N15" s="11">
        <v>5000</v>
      </c>
      <c r="O15" s="35" t="s">
        <v>105</v>
      </c>
      <c r="P15" s="39">
        <f>5000*0.0085</f>
        <v>42.5</v>
      </c>
      <c r="Q15" s="6" t="s">
        <v>93</v>
      </c>
      <c r="R15" s="6" t="s">
        <v>131</v>
      </c>
      <c r="S15" s="39">
        <f>5000*0.01</f>
        <v>50</v>
      </c>
      <c r="T15" s="6" t="s">
        <v>132</v>
      </c>
    </row>
    <row r="16" spans="1:20" s="8" customFormat="1" ht="12">
      <c r="A16" s="9">
        <f t="shared" si="0"/>
        <v>4</v>
      </c>
      <c r="B16" s="11">
        <v>0</v>
      </c>
      <c r="C16" s="11">
        <v>1</v>
      </c>
      <c r="D16" s="11">
        <v>1</v>
      </c>
      <c r="E16" s="11">
        <v>1</v>
      </c>
      <c r="F16" s="11">
        <v>1</v>
      </c>
      <c r="G16" s="19">
        <f t="shared" si="1"/>
        <v>1094.89</v>
      </c>
      <c r="H16" s="11">
        <v>1206</v>
      </c>
      <c r="I16" s="11">
        <v>49.9</v>
      </c>
      <c r="J16" s="15" t="s">
        <v>245</v>
      </c>
      <c r="K16" s="12" t="s">
        <v>234</v>
      </c>
      <c r="L16" s="13" t="s">
        <v>22</v>
      </c>
      <c r="M16" s="13" t="s">
        <v>176</v>
      </c>
      <c r="N16" s="11">
        <v>5000</v>
      </c>
      <c r="O16" s="35" t="s">
        <v>105</v>
      </c>
      <c r="P16" s="39">
        <f>5000*0.0085</f>
        <v>42.5</v>
      </c>
      <c r="Q16" s="42">
        <v>36934</v>
      </c>
      <c r="R16" s="6" t="s">
        <v>131</v>
      </c>
      <c r="S16" s="39">
        <f>5000*0.01</f>
        <v>50</v>
      </c>
      <c r="T16" s="6" t="s">
        <v>132</v>
      </c>
    </row>
    <row r="17" spans="1:20" s="8" customFormat="1" ht="12">
      <c r="A17" s="9">
        <f t="shared" si="0"/>
        <v>5</v>
      </c>
      <c r="B17" s="11">
        <v>0</v>
      </c>
      <c r="C17" s="11">
        <v>5</v>
      </c>
      <c r="D17" s="11">
        <v>5</v>
      </c>
      <c r="E17" s="11">
        <v>6</v>
      </c>
      <c r="F17" s="11">
        <v>5</v>
      </c>
      <c r="G17" s="19">
        <f t="shared" si="1"/>
        <v>5744.31</v>
      </c>
      <c r="H17" s="11">
        <v>1206</v>
      </c>
      <c r="I17" s="11">
        <v>75</v>
      </c>
      <c r="J17" s="15" t="s">
        <v>245</v>
      </c>
      <c r="K17" s="12" t="s">
        <v>234</v>
      </c>
      <c r="L17" s="13" t="s">
        <v>23</v>
      </c>
      <c r="M17" s="13" t="s">
        <v>176</v>
      </c>
      <c r="N17" s="11">
        <v>10000</v>
      </c>
      <c r="O17" s="35" t="s">
        <v>105</v>
      </c>
      <c r="P17" s="39">
        <f>10000*0.0085</f>
        <v>85</v>
      </c>
      <c r="Q17" s="42">
        <v>36934</v>
      </c>
      <c r="R17" s="6" t="s">
        <v>131</v>
      </c>
      <c r="S17" s="39">
        <f>10000*0.01</f>
        <v>100</v>
      </c>
      <c r="T17" s="6" t="s">
        <v>132</v>
      </c>
    </row>
    <row r="18" spans="1:20" s="8" customFormat="1" ht="12">
      <c r="A18" s="9">
        <f t="shared" si="0"/>
        <v>6</v>
      </c>
      <c r="B18" s="11">
        <v>0</v>
      </c>
      <c r="C18" s="11">
        <v>1</v>
      </c>
      <c r="D18" s="11">
        <v>0</v>
      </c>
      <c r="E18" s="11">
        <v>16</v>
      </c>
      <c r="F18" s="11">
        <v>14</v>
      </c>
      <c r="G18" s="19">
        <f t="shared" si="1"/>
        <v>8381.11</v>
      </c>
      <c r="H18" s="11">
        <v>1206</v>
      </c>
      <c r="I18" s="11">
        <v>110</v>
      </c>
      <c r="J18" s="15" t="s">
        <v>245</v>
      </c>
      <c r="K18" s="12" t="s">
        <v>234</v>
      </c>
      <c r="L18" s="13" t="s">
        <v>24</v>
      </c>
      <c r="M18" s="13" t="s">
        <v>176</v>
      </c>
      <c r="N18" s="11">
        <v>10000</v>
      </c>
      <c r="O18" s="35" t="s">
        <v>105</v>
      </c>
      <c r="P18" s="39">
        <f>10000*0.0085</f>
        <v>85</v>
      </c>
      <c r="Q18" s="42">
        <v>36934</v>
      </c>
      <c r="R18" s="6" t="s">
        <v>131</v>
      </c>
      <c r="S18" s="39">
        <f>10000*0.01</f>
        <v>100</v>
      </c>
      <c r="T18" s="6" t="s">
        <v>93</v>
      </c>
    </row>
    <row r="19" spans="1:20" s="8" customFormat="1" ht="12">
      <c r="A19" s="9">
        <f t="shared" si="0"/>
        <v>7</v>
      </c>
      <c r="B19" s="11">
        <v>0</v>
      </c>
      <c r="C19" s="11">
        <v>1</v>
      </c>
      <c r="D19" s="11">
        <v>0</v>
      </c>
      <c r="E19" s="11">
        <v>0</v>
      </c>
      <c r="F19" s="11">
        <v>0</v>
      </c>
      <c r="G19" s="19">
        <f t="shared" si="1"/>
        <v>285.31</v>
      </c>
      <c r="H19" s="11">
        <v>1206</v>
      </c>
      <c r="I19" s="11" t="s">
        <v>53</v>
      </c>
      <c r="J19" s="15" t="s">
        <v>245</v>
      </c>
      <c r="K19" s="12" t="s">
        <v>234</v>
      </c>
      <c r="L19" s="12" t="s">
        <v>252</v>
      </c>
      <c r="M19" s="13" t="s">
        <v>176</v>
      </c>
      <c r="N19" s="11">
        <v>5000</v>
      </c>
      <c r="O19" s="35" t="s">
        <v>105</v>
      </c>
      <c r="P19" s="39">
        <f>5000*0.0085</f>
        <v>42.5</v>
      </c>
      <c r="Q19" s="42">
        <v>36934</v>
      </c>
      <c r="R19" s="6" t="s">
        <v>131</v>
      </c>
      <c r="S19" s="39">
        <f aca="true" t="shared" si="2" ref="S19:S24">5000*0.01</f>
        <v>50</v>
      </c>
      <c r="T19" s="6" t="s">
        <v>132</v>
      </c>
    </row>
    <row r="20" spans="1:20" s="8" customFormat="1" ht="12">
      <c r="A20" s="9">
        <f t="shared" si="0"/>
        <v>8</v>
      </c>
      <c r="B20" s="11">
        <v>0</v>
      </c>
      <c r="C20" s="11">
        <v>2</v>
      </c>
      <c r="D20" s="11">
        <v>0</v>
      </c>
      <c r="E20" s="11">
        <v>0</v>
      </c>
      <c r="F20" s="11">
        <v>0</v>
      </c>
      <c r="G20" s="19">
        <f t="shared" si="1"/>
        <v>570.62</v>
      </c>
      <c r="H20" s="11">
        <v>1206</v>
      </c>
      <c r="I20" s="11" t="s">
        <v>227</v>
      </c>
      <c r="J20" s="15" t="s">
        <v>245</v>
      </c>
      <c r="K20" s="12" t="s">
        <v>234</v>
      </c>
      <c r="L20" s="12" t="s">
        <v>228</v>
      </c>
      <c r="M20" s="13" t="s">
        <v>176</v>
      </c>
      <c r="N20" s="11">
        <v>5000</v>
      </c>
      <c r="O20" s="35" t="s">
        <v>105</v>
      </c>
      <c r="P20" s="39">
        <f>5000*0.0085</f>
        <v>42.5</v>
      </c>
      <c r="Q20" s="42">
        <v>36934</v>
      </c>
      <c r="R20" s="6" t="s">
        <v>131</v>
      </c>
      <c r="S20" s="39">
        <f t="shared" si="2"/>
        <v>50</v>
      </c>
      <c r="T20" s="6" t="s">
        <v>132</v>
      </c>
    </row>
    <row r="21" spans="1:20" s="8" customFormat="1" ht="12">
      <c r="A21" s="9">
        <f t="shared" si="0"/>
        <v>9</v>
      </c>
      <c r="B21" s="11">
        <v>2</v>
      </c>
      <c r="C21" s="11">
        <v>0</v>
      </c>
      <c r="D21" s="11">
        <v>0</v>
      </c>
      <c r="E21" s="11">
        <v>0</v>
      </c>
      <c r="F21" s="11">
        <v>0</v>
      </c>
      <c r="G21" s="19">
        <f t="shared" si="1"/>
        <v>570.62</v>
      </c>
      <c r="H21" s="11">
        <v>805</v>
      </c>
      <c r="I21" s="11">
        <v>82.5</v>
      </c>
      <c r="J21" s="15" t="s">
        <v>54</v>
      </c>
      <c r="K21" s="12" t="s">
        <v>234</v>
      </c>
      <c r="L21" s="12" t="s">
        <v>202</v>
      </c>
      <c r="M21" s="13" t="s">
        <v>176</v>
      </c>
      <c r="N21" s="11">
        <v>5000</v>
      </c>
      <c r="O21" s="35" t="s">
        <v>105</v>
      </c>
      <c r="P21" s="39">
        <f>5000*0.0098</f>
        <v>49</v>
      </c>
      <c r="Q21" s="6" t="s">
        <v>93</v>
      </c>
      <c r="R21" s="6" t="s">
        <v>131</v>
      </c>
      <c r="S21" s="39">
        <f t="shared" si="2"/>
        <v>50</v>
      </c>
      <c r="T21" s="6" t="s">
        <v>132</v>
      </c>
    </row>
    <row r="22" spans="1:20" s="8" customFormat="1" ht="12">
      <c r="A22" s="9">
        <f t="shared" si="0"/>
        <v>10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9">
        <f t="shared" si="1"/>
        <v>285.31</v>
      </c>
      <c r="H22" s="11">
        <v>805</v>
      </c>
      <c r="I22" s="11">
        <v>121</v>
      </c>
      <c r="J22" s="15" t="s">
        <v>54</v>
      </c>
      <c r="K22" s="12" t="s">
        <v>234</v>
      </c>
      <c r="L22" s="12" t="s">
        <v>57</v>
      </c>
      <c r="M22" s="13" t="s">
        <v>176</v>
      </c>
      <c r="N22" s="11">
        <v>5000</v>
      </c>
      <c r="O22" s="35" t="s">
        <v>105</v>
      </c>
      <c r="P22" s="39">
        <f>5000*0.0061</f>
        <v>30.500000000000004</v>
      </c>
      <c r="Q22" s="6" t="s">
        <v>93</v>
      </c>
      <c r="R22" s="6" t="s">
        <v>131</v>
      </c>
      <c r="S22" s="39">
        <f t="shared" si="2"/>
        <v>50</v>
      </c>
      <c r="T22" s="6" t="s">
        <v>132</v>
      </c>
    </row>
    <row r="23" spans="1:20" s="8" customFormat="1" ht="12">
      <c r="A23" s="9">
        <f t="shared" si="0"/>
        <v>11</v>
      </c>
      <c r="B23" s="11">
        <v>5</v>
      </c>
      <c r="C23" s="11">
        <v>0</v>
      </c>
      <c r="D23" s="11">
        <v>0</v>
      </c>
      <c r="E23" s="11">
        <v>0</v>
      </c>
      <c r="F23" s="11">
        <v>0</v>
      </c>
      <c r="G23" s="19">
        <f t="shared" si="1"/>
        <v>1426.55</v>
      </c>
      <c r="H23" s="11">
        <v>805</v>
      </c>
      <c r="I23" s="11" t="s">
        <v>55</v>
      </c>
      <c r="J23" s="15" t="s">
        <v>54</v>
      </c>
      <c r="K23" s="12" t="s">
        <v>234</v>
      </c>
      <c r="L23" s="12" t="s">
        <v>58</v>
      </c>
      <c r="M23" s="13" t="s">
        <v>176</v>
      </c>
      <c r="N23" s="11">
        <v>5000</v>
      </c>
      <c r="O23" s="35" t="s">
        <v>105</v>
      </c>
      <c r="P23" s="39">
        <f>5000*0.0061</f>
        <v>30.500000000000004</v>
      </c>
      <c r="Q23" s="6" t="s">
        <v>93</v>
      </c>
      <c r="R23" s="6" t="s">
        <v>131</v>
      </c>
      <c r="S23" s="39">
        <f t="shared" si="2"/>
        <v>50</v>
      </c>
      <c r="T23" s="6" t="s">
        <v>132</v>
      </c>
    </row>
    <row r="24" spans="1:20" s="8" customFormat="1" ht="12">
      <c r="A24" s="9">
        <f t="shared" si="0"/>
        <v>12</v>
      </c>
      <c r="B24" s="11">
        <v>15</v>
      </c>
      <c r="C24" s="11">
        <v>0</v>
      </c>
      <c r="D24" s="11">
        <v>0</v>
      </c>
      <c r="E24" s="11">
        <v>0</v>
      </c>
      <c r="F24" s="11">
        <v>0</v>
      </c>
      <c r="G24" s="19">
        <f t="shared" si="1"/>
        <v>4279.650000000001</v>
      </c>
      <c r="H24" s="11">
        <v>805</v>
      </c>
      <c r="I24" s="11" t="s">
        <v>56</v>
      </c>
      <c r="J24" s="15" t="s">
        <v>54</v>
      </c>
      <c r="K24" s="12" t="s">
        <v>234</v>
      </c>
      <c r="L24" s="12" t="s">
        <v>59</v>
      </c>
      <c r="M24" s="13" t="s">
        <v>176</v>
      </c>
      <c r="N24" s="11">
        <v>5000</v>
      </c>
      <c r="O24" s="35" t="s">
        <v>105</v>
      </c>
      <c r="P24" s="39">
        <f>5000*0.0061</f>
        <v>30.500000000000004</v>
      </c>
      <c r="Q24" s="6" t="s">
        <v>93</v>
      </c>
      <c r="R24" s="6" t="s">
        <v>131</v>
      </c>
      <c r="S24" s="39">
        <f t="shared" si="2"/>
        <v>50</v>
      </c>
      <c r="T24" s="6" t="s">
        <v>93</v>
      </c>
    </row>
    <row r="25" spans="1:20" s="8" customFormat="1" ht="12">
      <c r="A25" s="9"/>
      <c r="B25" s="11"/>
      <c r="C25" s="11"/>
      <c r="D25" s="11"/>
      <c r="E25" s="11"/>
      <c r="F25" s="11"/>
      <c r="G25" s="11"/>
      <c r="H25" s="11"/>
      <c r="I25" s="11"/>
      <c r="J25" s="15"/>
      <c r="K25" s="12"/>
      <c r="L25" s="12"/>
      <c r="M25" s="13"/>
      <c r="N25" s="11"/>
      <c r="O25" s="35"/>
      <c r="P25" s="39"/>
      <c r="Q25" s="6"/>
      <c r="R25" s="6"/>
      <c r="S25" s="39"/>
      <c r="T25" s="6"/>
    </row>
    <row r="26" spans="1:20" s="8" customFormat="1" ht="12">
      <c r="A26" s="14" t="s">
        <v>244</v>
      </c>
      <c r="B26" s="14"/>
      <c r="C26" s="14"/>
      <c r="D26" s="14"/>
      <c r="E26" s="14"/>
      <c r="F26" s="14"/>
      <c r="G26" s="11"/>
      <c r="H26" s="11"/>
      <c r="I26" s="11"/>
      <c r="J26" s="15"/>
      <c r="K26" s="12"/>
      <c r="L26" s="12"/>
      <c r="M26" s="13"/>
      <c r="N26" s="11"/>
      <c r="O26" s="35"/>
      <c r="P26" s="39"/>
      <c r="Q26" s="6"/>
      <c r="R26" s="6"/>
      <c r="S26" s="39"/>
      <c r="T26" s="6"/>
    </row>
    <row r="27" spans="1:20" s="8" customFormat="1" ht="12">
      <c r="A27" s="9">
        <f>ROW()-14</f>
        <v>13</v>
      </c>
      <c r="B27" s="11">
        <v>0</v>
      </c>
      <c r="C27" s="11">
        <v>5</v>
      </c>
      <c r="D27" s="11">
        <v>5</v>
      </c>
      <c r="E27" s="11">
        <v>6</v>
      </c>
      <c r="F27" s="11">
        <v>5</v>
      </c>
      <c r="G27" s="19">
        <f>(Nmezz*B27+Nmb1*C27+Nmb2*D27+Nmb3*E27+Nmb4*F27)*1.03</f>
        <v>5744.31</v>
      </c>
      <c r="H27" s="11">
        <v>805</v>
      </c>
      <c r="I27" s="11" t="s">
        <v>223</v>
      </c>
      <c r="J27" s="15" t="s">
        <v>246</v>
      </c>
      <c r="K27" s="12" t="s">
        <v>234</v>
      </c>
      <c r="L27" s="13" t="s">
        <v>197</v>
      </c>
      <c r="M27" s="13" t="s">
        <v>176</v>
      </c>
      <c r="N27" s="11">
        <v>8000</v>
      </c>
      <c r="O27" s="35" t="s">
        <v>131</v>
      </c>
      <c r="P27" s="39">
        <f>8000*0.053</f>
        <v>424</v>
      </c>
      <c r="Q27" s="6" t="s">
        <v>93</v>
      </c>
      <c r="R27" s="6" t="s">
        <v>133</v>
      </c>
      <c r="S27" s="39">
        <f>8000*0.028</f>
        <v>224</v>
      </c>
      <c r="T27" s="42">
        <v>36740</v>
      </c>
    </row>
    <row r="28" spans="1:20" s="8" customFormat="1" ht="12">
      <c r="A28" s="9">
        <f>ROW()-14</f>
        <v>14</v>
      </c>
      <c r="B28" s="11">
        <v>33</v>
      </c>
      <c r="C28" s="11">
        <v>20</v>
      </c>
      <c r="D28" s="11">
        <v>23</v>
      </c>
      <c r="E28" s="11">
        <v>28</v>
      </c>
      <c r="F28" s="11">
        <v>23</v>
      </c>
      <c r="G28" s="19">
        <f>(Nmezz*B28+Nmb1*C28+Nmb2*D28+Nmb3*E28+Nmb4*F28)*1.03</f>
        <v>35091.07</v>
      </c>
      <c r="H28" s="11">
        <v>805</v>
      </c>
      <c r="I28" s="11" t="s">
        <v>251</v>
      </c>
      <c r="J28" s="15" t="s">
        <v>246</v>
      </c>
      <c r="K28" s="12" t="s">
        <v>234</v>
      </c>
      <c r="L28" s="13" t="s">
        <v>60</v>
      </c>
      <c r="M28" s="13" t="s">
        <v>176</v>
      </c>
      <c r="N28" s="11">
        <v>36000</v>
      </c>
      <c r="O28" s="35" t="s">
        <v>131</v>
      </c>
      <c r="P28" s="39">
        <f>36000*0.022</f>
        <v>792</v>
      </c>
      <c r="Q28" s="6" t="s">
        <v>93</v>
      </c>
      <c r="R28" s="6" t="s">
        <v>133</v>
      </c>
      <c r="S28" s="39">
        <f>36000*0.0192</f>
        <v>691.1999999999999</v>
      </c>
      <c r="T28" s="6" t="s">
        <v>93</v>
      </c>
    </row>
    <row r="29" spans="1:20" s="8" customFormat="1" ht="12">
      <c r="A29" s="9">
        <f>ROW()-14</f>
        <v>15</v>
      </c>
      <c r="B29" s="11">
        <v>4</v>
      </c>
      <c r="C29" s="11">
        <v>58</v>
      </c>
      <c r="D29" s="11">
        <v>55</v>
      </c>
      <c r="E29" s="11">
        <v>53</v>
      </c>
      <c r="F29" s="11">
        <v>55</v>
      </c>
      <c r="G29" s="19">
        <f>(Nmezz*B29+Nmb1*C29+Nmb2*D29+Nmb3*E29+Nmb4*F29)*1.03</f>
        <v>61676.4</v>
      </c>
      <c r="H29" s="11">
        <v>805</v>
      </c>
      <c r="I29" s="11" t="s">
        <v>211</v>
      </c>
      <c r="J29" s="15" t="s">
        <v>246</v>
      </c>
      <c r="K29" s="12" t="s">
        <v>234</v>
      </c>
      <c r="L29" s="13" t="s">
        <v>61</v>
      </c>
      <c r="M29" s="13" t="s">
        <v>176</v>
      </c>
      <c r="N29" s="11">
        <v>64000</v>
      </c>
      <c r="O29" s="35" t="s">
        <v>131</v>
      </c>
      <c r="P29" s="39">
        <f>64000*0.057</f>
        <v>3648</v>
      </c>
      <c r="Q29" s="6" t="s">
        <v>93</v>
      </c>
      <c r="R29" s="6" t="s">
        <v>133</v>
      </c>
      <c r="S29" s="39">
        <f>64000*0.03</f>
        <v>1920</v>
      </c>
      <c r="T29" s="42">
        <v>36965</v>
      </c>
    </row>
    <row r="30" spans="1:20" s="8" customFormat="1" ht="12">
      <c r="A30" s="9">
        <f>ROW()-14</f>
        <v>16</v>
      </c>
      <c r="B30" s="11">
        <v>0</v>
      </c>
      <c r="C30" s="11">
        <v>48</v>
      </c>
      <c r="D30" s="11">
        <v>39</v>
      </c>
      <c r="E30" s="11">
        <v>35</v>
      </c>
      <c r="F30" s="11">
        <v>39</v>
      </c>
      <c r="G30" s="19">
        <f>(Nmezz*B30+Nmb1*C30+Nmb2*D30+Nmb3*E30+Nmb4*F30)*1.03</f>
        <v>44189.06</v>
      </c>
      <c r="H30" s="11">
        <v>1812</v>
      </c>
      <c r="I30" s="11" t="s">
        <v>212</v>
      </c>
      <c r="J30" s="15" t="s">
        <v>247</v>
      </c>
      <c r="K30" s="12" t="s">
        <v>234</v>
      </c>
      <c r="L30" s="13" t="s">
        <v>62</v>
      </c>
      <c r="M30" s="13" t="s">
        <v>176</v>
      </c>
      <c r="N30" s="11">
        <v>45100</v>
      </c>
      <c r="O30" s="35" t="s">
        <v>131</v>
      </c>
      <c r="P30" s="39">
        <f>45100*0.81</f>
        <v>36531</v>
      </c>
      <c r="Q30" s="6" t="s">
        <v>93</v>
      </c>
      <c r="R30" s="6" t="s">
        <v>133</v>
      </c>
      <c r="S30" s="39">
        <f>45100*0.63</f>
        <v>28413</v>
      </c>
      <c r="T30" s="42">
        <v>37013</v>
      </c>
    </row>
    <row r="31" spans="1:20" s="8" customFormat="1" ht="12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3"/>
      <c r="M31" s="13"/>
      <c r="N31" s="11"/>
      <c r="O31" s="35"/>
      <c r="P31" s="39"/>
      <c r="Q31" s="6"/>
      <c r="R31" s="6"/>
      <c r="S31" s="39"/>
      <c r="T31" s="6"/>
    </row>
    <row r="32" spans="1:20" s="8" customFormat="1" ht="12">
      <c r="A32" s="14" t="s">
        <v>37</v>
      </c>
      <c r="B32" s="14"/>
      <c r="C32" s="14"/>
      <c r="D32" s="14"/>
      <c r="E32" s="14"/>
      <c r="F32" s="14"/>
      <c r="G32" s="11"/>
      <c r="H32" s="11"/>
      <c r="I32" s="12"/>
      <c r="J32" s="11"/>
      <c r="K32" s="12"/>
      <c r="L32" s="13"/>
      <c r="M32" s="13"/>
      <c r="N32" s="11"/>
      <c r="O32" s="35"/>
      <c r="P32" s="39"/>
      <c r="Q32" s="6"/>
      <c r="R32" s="6"/>
      <c r="S32" s="39"/>
      <c r="T32" s="6"/>
    </row>
    <row r="33" spans="1:20" s="8" customFormat="1" ht="12">
      <c r="A33" s="9">
        <f aca="true" t="shared" si="3" ref="A33:A47">ROW()-16</f>
        <v>17</v>
      </c>
      <c r="B33" s="11">
        <v>0</v>
      </c>
      <c r="C33" s="11">
        <v>1</v>
      </c>
      <c r="D33" s="11">
        <v>1</v>
      </c>
      <c r="E33" s="11">
        <v>1</v>
      </c>
      <c r="F33" s="11">
        <v>1</v>
      </c>
      <c r="G33" s="19">
        <f aca="true" t="shared" si="4" ref="G33:G47">(Nmezz*B33+Nmb1*C33+Nmb2*D33+Nmb3*E33+Nmb4*F33)*1.08</f>
        <v>1148.04</v>
      </c>
      <c r="H33" s="11" t="s">
        <v>216</v>
      </c>
      <c r="I33" s="12" t="s">
        <v>50</v>
      </c>
      <c r="J33" s="12"/>
      <c r="K33" s="12" t="s">
        <v>235</v>
      </c>
      <c r="L33" s="16" t="s">
        <v>70</v>
      </c>
      <c r="M33" s="13" t="s">
        <v>178</v>
      </c>
      <c r="N33" s="11">
        <v>1148</v>
      </c>
      <c r="O33" s="6" t="s">
        <v>99</v>
      </c>
      <c r="P33" s="39">
        <f>1148*7.75</f>
        <v>8897</v>
      </c>
      <c r="Q33" s="6" t="s">
        <v>100</v>
      </c>
      <c r="R33" s="35" t="s">
        <v>90</v>
      </c>
      <c r="S33" s="39">
        <f>1148*8</f>
        <v>9184</v>
      </c>
      <c r="T33" s="6" t="s">
        <v>94</v>
      </c>
    </row>
    <row r="34" spans="1:20" s="8" customFormat="1" ht="12">
      <c r="A34" s="9">
        <f t="shared" si="3"/>
        <v>18</v>
      </c>
      <c r="B34" s="11">
        <v>0</v>
      </c>
      <c r="C34" s="11">
        <v>12</v>
      </c>
      <c r="D34" s="11">
        <v>8</v>
      </c>
      <c r="E34" s="11">
        <v>13</v>
      </c>
      <c r="F34" s="11">
        <v>8</v>
      </c>
      <c r="G34" s="19">
        <f t="shared" si="4"/>
        <v>11795.76</v>
      </c>
      <c r="H34" s="11" t="s">
        <v>213</v>
      </c>
      <c r="I34" s="12" t="s">
        <v>25</v>
      </c>
      <c r="J34" s="12"/>
      <c r="K34" s="12" t="s">
        <v>231</v>
      </c>
      <c r="L34" s="16" t="s">
        <v>63</v>
      </c>
      <c r="M34" s="13" t="s">
        <v>178</v>
      </c>
      <c r="N34" s="37">
        <v>12500</v>
      </c>
      <c r="O34" s="6" t="s">
        <v>95</v>
      </c>
      <c r="P34" s="39">
        <f>12500*0.49</f>
        <v>6125</v>
      </c>
      <c r="Q34" s="6" t="s">
        <v>96</v>
      </c>
      <c r="R34" s="35" t="s">
        <v>90</v>
      </c>
      <c r="S34" s="39">
        <f>12500*0.63</f>
        <v>7875</v>
      </c>
      <c r="T34" s="6" t="s">
        <v>93</v>
      </c>
    </row>
    <row r="35" spans="1:20" s="8" customFormat="1" ht="12">
      <c r="A35" s="9">
        <f t="shared" si="3"/>
        <v>19</v>
      </c>
      <c r="B35" s="11">
        <v>0</v>
      </c>
      <c r="C35" s="11">
        <v>1</v>
      </c>
      <c r="D35" s="11">
        <v>4</v>
      </c>
      <c r="E35" s="11">
        <v>4</v>
      </c>
      <c r="F35" s="11">
        <v>4</v>
      </c>
      <c r="G35" s="19">
        <f t="shared" si="4"/>
        <v>3694.6800000000003</v>
      </c>
      <c r="H35" s="11" t="s">
        <v>213</v>
      </c>
      <c r="I35" s="12" t="s">
        <v>30</v>
      </c>
      <c r="J35" s="12"/>
      <c r="K35" s="12" t="s">
        <v>231</v>
      </c>
      <c r="L35" s="16" t="s">
        <v>64</v>
      </c>
      <c r="M35" s="13" t="s">
        <v>178</v>
      </c>
      <c r="N35" s="11">
        <v>5000</v>
      </c>
      <c r="O35" s="6" t="s">
        <v>95</v>
      </c>
      <c r="P35" s="39">
        <f>5000*0.49</f>
        <v>2450</v>
      </c>
      <c r="Q35" s="6" t="s">
        <v>96</v>
      </c>
      <c r="R35" s="35" t="s">
        <v>90</v>
      </c>
      <c r="S35" s="39">
        <f>5000*0.55</f>
        <v>2750</v>
      </c>
      <c r="T35" s="6" t="s">
        <v>93</v>
      </c>
    </row>
    <row r="36" spans="1:20" s="8" customFormat="1" ht="12">
      <c r="A36" s="9">
        <f t="shared" si="3"/>
        <v>20</v>
      </c>
      <c r="B36" s="11">
        <v>0</v>
      </c>
      <c r="C36" s="11">
        <v>0</v>
      </c>
      <c r="D36" s="11">
        <v>1</v>
      </c>
      <c r="E36" s="11">
        <v>1</v>
      </c>
      <c r="F36" s="11">
        <v>1</v>
      </c>
      <c r="G36" s="19">
        <f t="shared" si="4"/>
        <v>848.8800000000001</v>
      </c>
      <c r="H36" s="11" t="s">
        <v>214</v>
      </c>
      <c r="I36" s="12" t="s">
        <v>26</v>
      </c>
      <c r="J36" s="11"/>
      <c r="K36" s="12" t="s">
        <v>241</v>
      </c>
      <c r="L36" s="12" t="s">
        <v>250</v>
      </c>
      <c r="M36" s="13"/>
      <c r="N36" s="11">
        <v>849</v>
      </c>
      <c r="O36" s="35" t="s">
        <v>95</v>
      </c>
      <c r="P36" s="39">
        <f>849*4.16</f>
        <v>3531.84</v>
      </c>
      <c r="Q36" s="6" t="s">
        <v>98</v>
      </c>
      <c r="R36" s="6" t="s">
        <v>127</v>
      </c>
      <c r="S36" s="39">
        <f>849*5.26</f>
        <v>4465.74</v>
      </c>
      <c r="T36" s="6" t="s">
        <v>98</v>
      </c>
    </row>
    <row r="37" spans="1:20" s="8" customFormat="1" ht="12">
      <c r="A37" s="9">
        <f t="shared" si="3"/>
        <v>21</v>
      </c>
      <c r="B37" s="11">
        <v>0</v>
      </c>
      <c r="C37" s="11">
        <v>1</v>
      </c>
      <c r="D37" s="11">
        <v>1</v>
      </c>
      <c r="E37" s="11">
        <v>1</v>
      </c>
      <c r="F37" s="11">
        <v>1</v>
      </c>
      <c r="G37" s="19">
        <f t="shared" si="4"/>
        <v>1148.04</v>
      </c>
      <c r="H37" s="11" t="s">
        <v>215</v>
      </c>
      <c r="I37" s="12" t="s">
        <v>27</v>
      </c>
      <c r="J37" s="12"/>
      <c r="K37" s="12" t="s">
        <v>232</v>
      </c>
      <c r="L37" s="16" t="s">
        <v>233</v>
      </c>
      <c r="M37" s="13" t="s">
        <v>178</v>
      </c>
      <c r="N37" s="11">
        <v>1148</v>
      </c>
      <c r="O37" s="35" t="s">
        <v>123</v>
      </c>
      <c r="P37" s="39">
        <f>1148*6.69</f>
        <v>7680.120000000001</v>
      </c>
      <c r="Q37" s="6" t="s">
        <v>124</v>
      </c>
      <c r="R37" s="6" t="s">
        <v>103</v>
      </c>
      <c r="S37" s="39">
        <f>1148*10.96</f>
        <v>12582.080000000002</v>
      </c>
      <c r="T37" s="6" t="s">
        <v>125</v>
      </c>
    </row>
    <row r="38" spans="1:20" s="8" customFormat="1" ht="12">
      <c r="A38" s="9">
        <f t="shared" si="3"/>
        <v>22</v>
      </c>
      <c r="B38" s="11">
        <v>0</v>
      </c>
      <c r="C38" s="11">
        <v>1</v>
      </c>
      <c r="D38" s="11">
        <v>1</v>
      </c>
      <c r="E38" s="11">
        <v>1</v>
      </c>
      <c r="F38" s="11">
        <v>1</v>
      </c>
      <c r="G38" s="19">
        <f t="shared" si="4"/>
        <v>1148.04</v>
      </c>
      <c r="H38" s="11" t="s">
        <v>71</v>
      </c>
      <c r="I38" s="12" t="s">
        <v>198</v>
      </c>
      <c r="J38" s="12"/>
      <c r="K38" s="12" t="s">
        <v>65</v>
      </c>
      <c r="L38" s="16" t="s">
        <v>199</v>
      </c>
      <c r="M38" s="13" t="s">
        <v>178</v>
      </c>
      <c r="N38" s="11">
        <v>2500</v>
      </c>
      <c r="O38" s="35" t="s">
        <v>90</v>
      </c>
      <c r="P38" s="39">
        <f>2500*0.14</f>
        <v>350.00000000000006</v>
      </c>
      <c r="Q38" s="6" t="s">
        <v>93</v>
      </c>
      <c r="R38" s="6" t="s">
        <v>95</v>
      </c>
      <c r="S38" s="39">
        <f>2500*0.15</f>
        <v>375</v>
      </c>
      <c r="T38" s="6" t="s">
        <v>98</v>
      </c>
    </row>
    <row r="39" spans="1:20" s="8" customFormat="1" ht="12">
      <c r="A39" s="9">
        <f t="shared" si="3"/>
        <v>23</v>
      </c>
      <c r="B39" s="11">
        <v>0</v>
      </c>
      <c r="C39" s="11">
        <v>1</v>
      </c>
      <c r="D39" s="11">
        <v>1</v>
      </c>
      <c r="E39" s="11">
        <v>1</v>
      </c>
      <c r="F39" s="11">
        <v>1</v>
      </c>
      <c r="G39" s="19">
        <f t="shared" si="4"/>
        <v>1148.04</v>
      </c>
      <c r="H39" s="11" t="s">
        <v>215</v>
      </c>
      <c r="I39" s="12" t="s">
        <v>28</v>
      </c>
      <c r="J39" s="12"/>
      <c r="K39" s="12" t="s">
        <v>67</v>
      </c>
      <c r="L39" s="16" t="s">
        <v>68</v>
      </c>
      <c r="M39" s="13" t="s">
        <v>178</v>
      </c>
      <c r="N39" s="11">
        <v>1148</v>
      </c>
      <c r="O39" s="35" t="s">
        <v>101</v>
      </c>
      <c r="P39" s="39">
        <f>1148*1.16</f>
        <v>1331.6799999999998</v>
      </c>
      <c r="Q39" s="6" t="s">
        <v>102</v>
      </c>
      <c r="R39" s="6" t="s">
        <v>103</v>
      </c>
      <c r="S39" s="39">
        <f>1148*1.3</f>
        <v>1492.4</v>
      </c>
      <c r="T39" s="6" t="s">
        <v>96</v>
      </c>
    </row>
    <row r="40" spans="1:20" s="8" customFormat="1" ht="12">
      <c r="A40" s="9">
        <f t="shared" si="3"/>
        <v>24</v>
      </c>
      <c r="B40" s="11">
        <v>0</v>
      </c>
      <c r="C40" s="11">
        <v>1</v>
      </c>
      <c r="D40" s="11">
        <v>1</v>
      </c>
      <c r="E40" s="11">
        <v>1</v>
      </c>
      <c r="F40" s="11">
        <v>1</v>
      </c>
      <c r="G40" s="19">
        <f t="shared" si="4"/>
        <v>1148.04</v>
      </c>
      <c r="H40" s="11" t="s">
        <v>215</v>
      </c>
      <c r="I40" s="12" t="s">
        <v>81</v>
      </c>
      <c r="J40" s="12"/>
      <c r="K40" s="12" t="s">
        <v>234</v>
      </c>
      <c r="L40" s="16" t="s">
        <v>69</v>
      </c>
      <c r="M40" s="13" t="s">
        <v>178</v>
      </c>
      <c r="N40" s="11">
        <v>1148</v>
      </c>
      <c r="O40" s="35" t="s">
        <v>110</v>
      </c>
      <c r="P40" s="39">
        <f>1148*1.87</f>
        <v>2146.76</v>
      </c>
      <c r="Q40" s="6" t="s">
        <v>111</v>
      </c>
      <c r="R40" s="6"/>
      <c r="S40" s="39"/>
      <c r="T40" s="6"/>
    </row>
    <row r="41" spans="1:20" s="8" customFormat="1" ht="12">
      <c r="A41" s="9">
        <f t="shared" si="3"/>
        <v>25</v>
      </c>
      <c r="B41" s="11">
        <v>0</v>
      </c>
      <c r="C41" s="11">
        <v>2</v>
      </c>
      <c r="D41" s="11">
        <v>0</v>
      </c>
      <c r="E41" s="11">
        <v>0</v>
      </c>
      <c r="F41" s="11">
        <v>0</v>
      </c>
      <c r="G41" s="19">
        <f t="shared" si="4"/>
        <v>598.32</v>
      </c>
      <c r="H41" s="11" t="s">
        <v>229</v>
      </c>
      <c r="I41" s="12" t="s">
        <v>51</v>
      </c>
      <c r="J41" s="15"/>
      <c r="K41" s="12" t="s">
        <v>82</v>
      </c>
      <c r="L41" s="12" t="s">
        <v>230</v>
      </c>
      <c r="M41" s="13" t="s">
        <v>178</v>
      </c>
      <c r="N41" s="11">
        <v>598</v>
      </c>
      <c r="O41" s="35" t="s">
        <v>112</v>
      </c>
      <c r="P41" s="39">
        <f>750*0.28</f>
        <v>210.00000000000003</v>
      </c>
      <c r="Q41" s="6" t="s">
        <v>113</v>
      </c>
      <c r="R41" s="6" t="s">
        <v>114</v>
      </c>
      <c r="S41" s="39">
        <f>3000*0.405</f>
        <v>1215</v>
      </c>
      <c r="T41" s="42">
        <v>36784</v>
      </c>
    </row>
    <row r="42" spans="1:20" s="8" customFormat="1" ht="12">
      <c r="A42" s="9">
        <f t="shared" si="3"/>
        <v>26</v>
      </c>
      <c r="B42" s="11">
        <v>0</v>
      </c>
      <c r="C42" s="11">
        <v>1</v>
      </c>
      <c r="D42" s="11">
        <v>0</v>
      </c>
      <c r="E42" s="11">
        <v>0</v>
      </c>
      <c r="F42" s="11">
        <v>0</v>
      </c>
      <c r="G42" s="19">
        <f t="shared" si="4"/>
        <v>299.16</v>
      </c>
      <c r="H42" s="11" t="s">
        <v>229</v>
      </c>
      <c r="I42" s="12" t="s">
        <v>52</v>
      </c>
      <c r="J42" s="15"/>
      <c r="K42" s="12" t="s">
        <v>82</v>
      </c>
      <c r="L42" s="12" t="s">
        <v>242</v>
      </c>
      <c r="M42" s="13" t="s">
        <v>178</v>
      </c>
      <c r="N42" s="11">
        <v>299</v>
      </c>
      <c r="O42" s="35" t="s">
        <v>112</v>
      </c>
      <c r="P42" s="39">
        <f>750*0.28</f>
        <v>210.00000000000003</v>
      </c>
      <c r="Q42" s="6" t="s">
        <v>113</v>
      </c>
      <c r="R42" s="6" t="s">
        <v>114</v>
      </c>
      <c r="S42" s="39">
        <f>3000*0.405</f>
        <v>1215</v>
      </c>
      <c r="T42" s="42">
        <v>36784</v>
      </c>
    </row>
    <row r="43" spans="1:20" s="8" customFormat="1" ht="12">
      <c r="A43" s="9">
        <f t="shared" si="3"/>
        <v>27</v>
      </c>
      <c r="B43" s="11">
        <v>1</v>
      </c>
      <c r="C43" s="11">
        <v>0</v>
      </c>
      <c r="D43" s="11">
        <v>0</v>
      </c>
      <c r="E43" s="11">
        <v>0</v>
      </c>
      <c r="F43" s="11">
        <v>0</v>
      </c>
      <c r="G43" s="19">
        <f t="shared" si="4"/>
        <v>299.16</v>
      </c>
      <c r="H43" s="11" t="s">
        <v>72</v>
      </c>
      <c r="I43" s="12" t="s">
        <v>75</v>
      </c>
      <c r="J43" s="15"/>
      <c r="K43" s="12" t="s">
        <v>74</v>
      </c>
      <c r="L43" s="12" t="s">
        <v>73</v>
      </c>
      <c r="M43" s="13" t="s">
        <v>178</v>
      </c>
      <c r="N43" s="11"/>
      <c r="O43" s="35"/>
      <c r="P43" s="39"/>
      <c r="Q43" s="6"/>
      <c r="R43" s="6"/>
      <c r="S43" s="39"/>
      <c r="T43" s="6"/>
    </row>
    <row r="44" spans="1:20" s="8" customFormat="1" ht="12">
      <c r="A44" s="9">
        <f t="shared" si="3"/>
        <v>28</v>
      </c>
      <c r="B44" s="11">
        <v>1</v>
      </c>
      <c r="C44" s="11">
        <v>0</v>
      </c>
      <c r="D44" s="11">
        <v>0</v>
      </c>
      <c r="E44" s="11">
        <v>0</v>
      </c>
      <c r="F44" s="11">
        <v>0</v>
      </c>
      <c r="G44" s="19">
        <f t="shared" si="4"/>
        <v>299.16</v>
      </c>
      <c r="H44" s="11" t="s">
        <v>215</v>
      </c>
      <c r="I44" s="12" t="s">
        <v>76</v>
      </c>
      <c r="J44" s="15"/>
      <c r="K44" s="12" t="s">
        <v>77</v>
      </c>
      <c r="L44" s="12" t="s">
        <v>78</v>
      </c>
      <c r="M44" s="13" t="s">
        <v>178</v>
      </c>
      <c r="N44" s="11">
        <v>299</v>
      </c>
      <c r="O44" s="35" t="s">
        <v>99</v>
      </c>
      <c r="P44" s="39">
        <f>299*3.05</f>
        <v>911.9499999999999</v>
      </c>
      <c r="Q44" s="6" t="s">
        <v>93</v>
      </c>
      <c r="R44" s="6"/>
      <c r="S44" s="39"/>
      <c r="T44" s="6"/>
    </row>
    <row r="45" spans="1:20" s="8" customFormat="1" ht="12">
      <c r="A45" s="9">
        <f t="shared" si="3"/>
        <v>29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9">
        <f t="shared" si="4"/>
        <v>299.16</v>
      </c>
      <c r="H45" s="11" t="s">
        <v>196</v>
      </c>
      <c r="I45" s="12" t="s">
        <v>26</v>
      </c>
      <c r="J45" s="15"/>
      <c r="K45" s="12" t="s">
        <v>241</v>
      </c>
      <c r="L45" s="12" t="s">
        <v>79</v>
      </c>
      <c r="M45" s="13"/>
      <c r="N45" s="11">
        <v>299</v>
      </c>
      <c r="O45" s="35" t="s">
        <v>95</v>
      </c>
      <c r="P45" s="39">
        <f>299*28.21</f>
        <v>8434.79</v>
      </c>
      <c r="Q45" s="6" t="s">
        <v>93</v>
      </c>
      <c r="R45" s="6" t="s">
        <v>127</v>
      </c>
      <c r="S45" s="39">
        <f>299*32.7</f>
        <v>9777.300000000001</v>
      </c>
      <c r="T45" s="6" t="s">
        <v>128</v>
      </c>
    </row>
    <row r="46" spans="1:20" s="8" customFormat="1" ht="12">
      <c r="A46" s="9">
        <f t="shared" si="3"/>
        <v>30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9">
        <f t="shared" si="4"/>
        <v>299.16</v>
      </c>
      <c r="H46" s="11" t="s">
        <v>200</v>
      </c>
      <c r="I46" s="12" t="s">
        <v>173</v>
      </c>
      <c r="J46" s="15"/>
      <c r="K46" s="12" t="s">
        <v>241</v>
      </c>
      <c r="L46" s="12" t="s">
        <v>174</v>
      </c>
      <c r="M46" s="13"/>
      <c r="N46" s="11">
        <v>299</v>
      </c>
      <c r="O46" s="35" t="s">
        <v>95</v>
      </c>
      <c r="P46" s="39">
        <f>299*3.71</f>
        <v>1109.29</v>
      </c>
      <c r="Q46" s="6" t="s">
        <v>97</v>
      </c>
      <c r="R46" s="6" t="s">
        <v>127</v>
      </c>
      <c r="S46" s="39">
        <f>299*5.09</f>
        <v>1521.9099999999999</v>
      </c>
      <c r="T46" s="6" t="s">
        <v>129</v>
      </c>
    </row>
    <row r="47" spans="1:20" s="8" customFormat="1" ht="12">
      <c r="A47" s="9">
        <f t="shared" si="3"/>
        <v>31</v>
      </c>
      <c r="B47" s="11">
        <v>2</v>
      </c>
      <c r="C47" s="11">
        <v>0</v>
      </c>
      <c r="D47" s="11">
        <v>0</v>
      </c>
      <c r="E47" s="11">
        <v>0</v>
      </c>
      <c r="F47" s="11">
        <v>0</v>
      </c>
      <c r="G47" s="19">
        <f t="shared" si="4"/>
        <v>598.32</v>
      </c>
      <c r="H47" s="11" t="s">
        <v>201</v>
      </c>
      <c r="I47" s="12" t="s">
        <v>193</v>
      </c>
      <c r="J47" s="15"/>
      <c r="K47" s="12" t="s">
        <v>194</v>
      </c>
      <c r="L47" s="12" t="s">
        <v>195</v>
      </c>
      <c r="M47" s="13" t="s">
        <v>178</v>
      </c>
      <c r="N47" s="11">
        <v>1000</v>
      </c>
      <c r="O47" s="35" t="s">
        <v>105</v>
      </c>
      <c r="P47" s="39">
        <f>1000*0.44</f>
        <v>440</v>
      </c>
      <c r="Q47" s="6" t="s">
        <v>106</v>
      </c>
      <c r="R47" s="6"/>
      <c r="S47" s="39"/>
      <c r="T47" s="6"/>
    </row>
    <row r="48" spans="1:20" s="8" customFormat="1" ht="12">
      <c r="A48" s="9"/>
      <c r="B48" s="11"/>
      <c r="C48" s="11"/>
      <c r="D48" s="11"/>
      <c r="E48" s="11"/>
      <c r="F48" s="11"/>
      <c r="G48" s="11"/>
      <c r="H48" s="11"/>
      <c r="I48" s="12"/>
      <c r="J48" s="15"/>
      <c r="K48" s="12"/>
      <c r="L48" s="12"/>
      <c r="M48" s="13"/>
      <c r="N48" s="11"/>
      <c r="O48" s="35"/>
      <c r="P48" s="39"/>
      <c r="Q48" s="6"/>
      <c r="R48" s="6"/>
      <c r="S48" s="39"/>
      <c r="T48" s="6"/>
    </row>
    <row r="49" spans="1:20" s="8" customFormat="1" ht="12">
      <c r="A49" s="14" t="s">
        <v>248</v>
      </c>
      <c r="B49" s="14"/>
      <c r="C49" s="14"/>
      <c r="D49" s="14"/>
      <c r="E49" s="14"/>
      <c r="F49" s="14"/>
      <c r="G49" s="11"/>
      <c r="H49" s="11"/>
      <c r="I49" s="12"/>
      <c r="J49" s="15"/>
      <c r="K49" s="12"/>
      <c r="L49" s="12"/>
      <c r="M49" s="13"/>
      <c r="N49" s="11"/>
      <c r="O49" s="35"/>
      <c r="P49" s="39"/>
      <c r="Q49" s="6"/>
      <c r="R49" s="6"/>
      <c r="S49" s="39"/>
      <c r="T49" s="6"/>
    </row>
    <row r="50" spans="1:20" s="8" customFormat="1" ht="12">
      <c r="A50" s="9">
        <f aca="true" t="shared" si="5" ref="A50:A65">ROW()-18</f>
        <v>32</v>
      </c>
      <c r="B50" s="11">
        <v>0</v>
      </c>
      <c r="C50" s="11">
        <v>2</v>
      </c>
      <c r="D50" s="11">
        <v>0</v>
      </c>
      <c r="E50" s="11">
        <v>0</v>
      </c>
      <c r="F50" s="11">
        <v>0</v>
      </c>
      <c r="G50" s="19">
        <f>(Nmezz*B50+Nmb1*C50+Nmb2*D50+Nmb3*E50+Nmb4*F50)*1.03</f>
        <v>570.62</v>
      </c>
      <c r="H50" s="13"/>
      <c r="I50" s="16" t="s">
        <v>8</v>
      </c>
      <c r="J50" s="13"/>
      <c r="K50" s="12" t="s">
        <v>169</v>
      </c>
      <c r="L50" s="12" t="s">
        <v>31</v>
      </c>
      <c r="M50" s="13"/>
      <c r="N50" s="11" t="s">
        <v>91</v>
      </c>
      <c r="O50" s="6" t="s">
        <v>127</v>
      </c>
      <c r="P50" s="39">
        <f>6*67</f>
        <v>402</v>
      </c>
      <c r="Q50" s="6" t="s">
        <v>93</v>
      </c>
      <c r="R50" s="35" t="s">
        <v>90</v>
      </c>
      <c r="S50" s="39">
        <f>6*84.99</f>
        <v>509.93999999999994</v>
      </c>
      <c r="T50" s="6" t="s">
        <v>93</v>
      </c>
    </row>
    <row r="51" spans="1:20" s="8" customFormat="1" ht="12">
      <c r="A51" s="9">
        <f t="shared" si="5"/>
        <v>33</v>
      </c>
      <c r="B51" s="11">
        <v>0</v>
      </c>
      <c r="C51" s="11">
        <v>1</v>
      </c>
      <c r="D51" s="11">
        <v>0</v>
      </c>
      <c r="E51" s="11">
        <v>0</v>
      </c>
      <c r="F51" s="11">
        <v>0</v>
      </c>
      <c r="G51" s="19">
        <f aca="true" t="shared" si="6" ref="G51:G65">(Nmezz*B51+Nmb1*C51+Nmb2*D51+Nmb3*E51+Nmb4*F51)*1.03</f>
        <v>285.31</v>
      </c>
      <c r="H51" s="13"/>
      <c r="I51" s="16" t="s">
        <v>9</v>
      </c>
      <c r="J51" s="13"/>
      <c r="K51" s="12" t="s">
        <v>169</v>
      </c>
      <c r="L51" s="12" t="s">
        <v>32</v>
      </c>
      <c r="M51" s="13"/>
      <c r="N51" s="11" t="s">
        <v>92</v>
      </c>
      <c r="O51" s="6" t="s">
        <v>127</v>
      </c>
      <c r="P51" s="44">
        <f>3*62</f>
        <v>186</v>
      </c>
      <c r="Q51" s="42">
        <v>36734</v>
      </c>
      <c r="R51" s="35" t="s">
        <v>90</v>
      </c>
      <c r="S51" s="39">
        <f>3*83.38</f>
        <v>250.14</v>
      </c>
      <c r="T51" s="6" t="s">
        <v>93</v>
      </c>
    </row>
    <row r="52" spans="1:20" s="8" customFormat="1" ht="12">
      <c r="A52" s="9">
        <f t="shared" si="5"/>
        <v>34</v>
      </c>
      <c r="B52" s="11">
        <v>0</v>
      </c>
      <c r="C52" s="11">
        <v>2</v>
      </c>
      <c r="D52" s="11">
        <v>0</v>
      </c>
      <c r="E52" s="11">
        <v>0</v>
      </c>
      <c r="F52" s="11">
        <v>0</v>
      </c>
      <c r="G52" s="19">
        <f>(Nmezz*B52+Nmb1*C52+Nmb2*D52+Nmb3*E52+Nmb4*F52)*1.03</f>
        <v>570.62</v>
      </c>
      <c r="H52" s="11" t="s">
        <v>46</v>
      </c>
      <c r="I52" s="16" t="s">
        <v>238</v>
      </c>
      <c r="J52" s="11"/>
      <c r="K52" s="12" t="s">
        <v>239</v>
      </c>
      <c r="L52" s="12" t="s">
        <v>249</v>
      </c>
      <c r="M52" s="13"/>
      <c r="N52" s="11">
        <v>285</v>
      </c>
      <c r="O52" s="35" t="s">
        <v>101</v>
      </c>
      <c r="P52" s="39">
        <f>285*0.37</f>
        <v>105.45</v>
      </c>
      <c r="Q52" s="6" t="s">
        <v>104</v>
      </c>
      <c r="R52" s="6" t="s">
        <v>90</v>
      </c>
      <c r="S52" s="39">
        <f>2000*0.43</f>
        <v>860</v>
      </c>
      <c r="T52" s="6"/>
    </row>
    <row r="53" spans="1:20" s="8" customFormat="1" ht="12">
      <c r="A53" s="9">
        <f t="shared" si="5"/>
        <v>35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9">
        <f>(Nmezz*B53+Nmb1*C53+Nmb2*D53+Nmb3*E53+Nmb4*F53)*1.03</f>
        <v>285.31</v>
      </c>
      <c r="H53" s="11" t="s">
        <v>47</v>
      </c>
      <c r="I53" s="16" t="s">
        <v>10</v>
      </c>
      <c r="J53" s="11"/>
      <c r="K53" s="12" t="s">
        <v>239</v>
      </c>
      <c r="L53" s="12" t="s">
        <v>11</v>
      </c>
      <c r="M53" s="13"/>
      <c r="N53" s="11">
        <v>285</v>
      </c>
      <c r="O53" s="35" t="s">
        <v>101</v>
      </c>
      <c r="P53" s="39">
        <f>285*0.25</f>
        <v>71.25</v>
      </c>
      <c r="Q53" s="6" t="s">
        <v>93</v>
      </c>
      <c r="R53" s="6" t="s">
        <v>90</v>
      </c>
      <c r="S53" s="39">
        <f>4000*0.43</f>
        <v>1720</v>
      </c>
      <c r="T53" s="6"/>
    </row>
    <row r="54" spans="1:20" s="8" customFormat="1" ht="12">
      <c r="A54" s="9">
        <f t="shared" si="5"/>
        <v>36</v>
      </c>
      <c r="B54" s="11">
        <v>0</v>
      </c>
      <c r="C54" s="11">
        <v>6</v>
      </c>
      <c r="D54" s="11">
        <v>6</v>
      </c>
      <c r="E54" s="11">
        <v>4</v>
      </c>
      <c r="F54" s="11">
        <v>6</v>
      </c>
      <c r="G54" s="19">
        <f t="shared" si="6"/>
        <v>6029.62</v>
      </c>
      <c r="H54" s="11"/>
      <c r="I54" s="16" t="s">
        <v>185</v>
      </c>
      <c r="J54" s="11"/>
      <c r="K54" s="12" t="s">
        <v>0</v>
      </c>
      <c r="L54" s="12" t="s">
        <v>264</v>
      </c>
      <c r="M54" s="13"/>
      <c r="N54" s="11">
        <v>6030</v>
      </c>
      <c r="O54" s="35" t="s">
        <v>118</v>
      </c>
      <c r="P54" s="39">
        <f>6030*0.15</f>
        <v>904.5</v>
      </c>
      <c r="Q54" s="6" t="s">
        <v>119</v>
      </c>
      <c r="R54" s="6" t="s">
        <v>115</v>
      </c>
      <c r="S54" s="39">
        <f>6030*0.16</f>
        <v>964.8000000000001</v>
      </c>
      <c r="T54" s="6" t="s">
        <v>120</v>
      </c>
    </row>
    <row r="55" spans="1:20" s="8" customFormat="1" ht="12">
      <c r="A55" s="9">
        <f t="shared" si="5"/>
        <v>37</v>
      </c>
      <c r="B55" s="11">
        <v>0</v>
      </c>
      <c r="C55" s="11">
        <v>4</v>
      </c>
      <c r="D55" s="11">
        <v>6</v>
      </c>
      <c r="E55" s="11">
        <v>4</v>
      </c>
      <c r="F55" s="11">
        <v>6</v>
      </c>
      <c r="G55" s="19">
        <f t="shared" si="6"/>
        <v>5459</v>
      </c>
      <c r="H55" s="11"/>
      <c r="I55" s="16" t="s">
        <v>186</v>
      </c>
      <c r="J55" s="11"/>
      <c r="K55" s="12" t="s">
        <v>0</v>
      </c>
      <c r="L55" s="12" t="s">
        <v>265</v>
      </c>
      <c r="M55" s="13"/>
      <c r="N55" s="11">
        <v>5459</v>
      </c>
      <c r="O55" s="35" t="s">
        <v>118</v>
      </c>
      <c r="P55" s="39">
        <f>5459*0.23</f>
        <v>1255.5700000000002</v>
      </c>
      <c r="Q55" s="6" t="s">
        <v>119</v>
      </c>
      <c r="R55" s="6" t="s">
        <v>115</v>
      </c>
      <c r="S55" s="39">
        <f>5459*0.24</f>
        <v>1310.1599999999999</v>
      </c>
      <c r="T55" s="6" t="s">
        <v>120</v>
      </c>
    </row>
    <row r="56" spans="1:20" s="8" customFormat="1" ht="12">
      <c r="A56" s="9">
        <f t="shared" si="5"/>
        <v>38</v>
      </c>
      <c r="B56" s="11">
        <v>0</v>
      </c>
      <c r="C56" s="11">
        <v>2</v>
      </c>
      <c r="D56" s="11">
        <v>0</v>
      </c>
      <c r="E56" s="11">
        <v>0</v>
      </c>
      <c r="F56" s="11">
        <v>0</v>
      </c>
      <c r="G56" s="19">
        <f>(Nmezz*B56+Nmb1*C56+Nmb2*D56+Nmb3*E56+Nmb4*F56)*1.03</f>
        <v>570.62</v>
      </c>
      <c r="H56" s="11"/>
      <c r="I56" s="16" t="s">
        <v>187</v>
      </c>
      <c r="J56" s="11"/>
      <c r="K56" s="12" t="s">
        <v>0</v>
      </c>
      <c r="L56" s="12" t="s">
        <v>266</v>
      </c>
      <c r="M56" s="12"/>
      <c r="N56" s="11">
        <v>571</v>
      </c>
      <c r="O56" s="35" t="s">
        <v>118</v>
      </c>
      <c r="P56" s="39">
        <f>571*0.47</f>
        <v>268.37</v>
      </c>
      <c r="Q56" s="6" t="s">
        <v>119</v>
      </c>
      <c r="R56" s="6" t="s">
        <v>115</v>
      </c>
      <c r="S56" s="39">
        <f>571*0.46</f>
        <v>262.66</v>
      </c>
      <c r="T56" s="6" t="s">
        <v>121</v>
      </c>
    </row>
    <row r="57" spans="1:20" s="8" customFormat="1" ht="12">
      <c r="A57" s="9">
        <f t="shared" si="5"/>
        <v>39</v>
      </c>
      <c r="B57" s="11">
        <v>0</v>
      </c>
      <c r="C57" s="11">
        <v>4</v>
      </c>
      <c r="D57" s="11">
        <v>0</v>
      </c>
      <c r="E57" s="11">
        <v>0</v>
      </c>
      <c r="F57" s="11">
        <v>0</v>
      </c>
      <c r="G57" s="19">
        <f t="shared" si="6"/>
        <v>1141.24</v>
      </c>
      <c r="H57" s="11"/>
      <c r="I57" s="16" t="s">
        <v>188</v>
      </c>
      <c r="J57" s="11"/>
      <c r="K57" s="12" t="s">
        <v>0</v>
      </c>
      <c r="L57" s="12" t="s">
        <v>179</v>
      </c>
      <c r="M57" s="13"/>
      <c r="N57" s="11">
        <v>1141</v>
      </c>
      <c r="O57" s="35" t="s">
        <v>118</v>
      </c>
      <c r="P57" s="39">
        <f>1141*0.38</f>
        <v>433.58</v>
      </c>
      <c r="Q57" s="6" t="s">
        <v>119</v>
      </c>
      <c r="R57" s="6" t="s">
        <v>115</v>
      </c>
      <c r="S57" s="39">
        <f>1141*0.38</f>
        <v>433.58</v>
      </c>
      <c r="T57" s="6" t="s">
        <v>122</v>
      </c>
    </row>
    <row r="58" spans="1:20" s="8" customFormat="1" ht="12">
      <c r="A58" s="9">
        <f>ROW()-18</f>
        <v>40</v>
      </c>
      <c r="B58" s="11">
        <v>4</v>
      </c>
      <c r="C58" s="11">
        <v>0</v>
      </c>
      <c r="D58" s="11">
        <v>0</v>
      </c>
      <c r="E58" s="11">
        <v>0</v>
      </c>
      <c r="F58" s="11">
        <v>0</v>
      </c>
      <c r="G58" s="19">
        <f t="shared" si="6"/>
        <v>1141.24</v>
      </c>
      <c r="H58" s="11"/>
      <c r="I58" s="16" t="s">
        <v>189</v>
      </c>
      <c r="J58" s="11"/>
      <c r="K58" s="12" t="s">
        <v>0</v>
      </c>
      <c r="L58" s="13" t="s">
        <v>180</v>
      </c>
      <c r="M58" s="12"/>
      <c r="N58" s="11">
        <v>1141</v>
      </c>
      <c r="O58" s="35" t="s">
        <v>118</v>
      </c>
      <c r="P58" s="39">
        <f>1141*0.4</f>
        <v>456.40000000000003</v>
      </c>
      <c r="Q58" s="6" t="s">
        <v>119</v>
      </c>
      <c r="R58" s="6" t="s">
        <v>115</v>
      </c>
      <c r="S58" s="39">
        <f>1141*0.41</f>
        <v>467.80999999999995</v>
      </c>
      <c r="T58" s="43" t="s">
        <v>122</v>
      </c>
    </row>
    <row r="59" spans="1:20" s="8" customFormat="1" ht="12">
      <c r="A59" s="9">
        <f t="shared" si="5"/>
        <v>41</v>
      </c>
      <c r="B59" s="11">
        <v>0</v>
      </c>
      <c r="C59" s="11">
        <v>2</v>
      </c>
      <c r="D59" s="11">
        <v>2</v>
      </c>
      <c r="E59" s="11">
        <v>1</v>
      </c>
      <c r="F59" s="11">
        <v>0</v>
      </c>
      <c r="G59" s="19">
        <f t="shared" si="6"/>
        <v>1380.2</v>
      </c>
      <c r="H59" s="11"/>
      <c r="I59" s="16" t="s">
        <v>183</v>
      </c>
      <c r="J59" s="11"/>
      <c r="K59" s="12" t="s">
        <v>236</v>
      </c>
      <c r="L59" s="12">
        <v>31180108</v>
      </c>
      <c r="M59" s="13"/>
      <c r="N59" s="11">
        <v>1380</v>
      </c>
      <c r="O59" s="35" t="s">
        <v>126</v>
      </c>
      <c r="P59" s="39">
        <f>1380*1.44</f>
        <v>1987.1999999999998</v>
      </c>
      <c r="Q59" s="6" t="s">
        <v>117</v>
      </c>
      <c r="R59" s="6"/>
      <c r="S59" s="39"/>
      <c r="T59" s="6"/>
    </row>
    <row r="60" spans="1:20" s="8" customFormat="1" ht="12">
      <c r="A60" s="9">
        <f t="shared" si="5"/>
        <v>42</v>
      </c>
      <c r="B60" s="11">
        <v>0</v>
      </c>
      <c r="C60" s="11">
        <v>0</v>
      </c>
      <c r="D60" s="11">
        <v>0</v>
      </c>
      <c r="E60" s="11">
        <v>1</v>
      </c>
      <c r="F60" s="11">
        <v>1</v>
      </c>
      <c r="G60" s="19">
        <f t="shared" si="6"/>
        <v>539.72</v>
      </c>
      <c r="H60" s="11"/>
      <c r="I60" s="16" t="s">
        <v>184</v>
      </c>
      <c r="J60" s="11"/>
      <c r="K60" s="12" t="s">
        <v>236</v>
      </c>
      <c r="L60" s="12">
        <v>31180106</v>
      </c>
      <c r="M60" s="13"/>
      <c r="N60" s="11">
        <v>540</v>
      </c>
      <c r="O60" s="35" t="s">
        <v>126</v>
      </c>
      <c r="P60" s="39">
        <f>540*0.96</f>
        <v>518.4</v>
      </c>
      <c r="Q60" s="6" t="s">
        <v>117</v>
      </c>
      <c r="R60" s="6"/>
      <c r="S60" s="39"/>
      <c r="T60" s="6"/>
    </row>
    <row r="61" spans="1:20" s="8" customFormat="1" ht="12">
      <c r="A61" s="9">
        <f t="shared" si="5"/>
        <v>43</v>
      </c>
      <c r="B61" s="11">
        <v>0</v>
      </c>
      <c r="C61" s="11">
        <v>13</v>
      </c>
      <c r="D61" s="11">
        <v>14</v>
      </c>
      <c r="E61" s="11">
        <v>14</v>
      </c>
      <c r="F61" s="11">
        <v>13</v>
      </c>
      <c r="G61" s="19">
        <f t="shared" si="6"/>
        <v>14773.29</v>
      </c>
      <c r="H61" s="11"/>
      <c r="I61" s="16" t="s">
        <v>262</v>
      </c>
      <c r="J61" s="12"/>
      <c r="K61" s="12" t="s">
        <v>181</v>
      </c>
      <c r="L61" s="12" t="s">
        <v>170</v>
      </c>
      <c r="M61" s="13"/>
      <c r="N61" s="37">
        <v>14773</v>
      </c>
      <c r="O61" s="35" t="s">
        <v>115</v>
      </c>
      <c r="P61" s="39">
        <f>14773*1.75</f>
        <v>25852.75</v>
      </c>
      <c r="Q61" s="6" t="s">
        <v>116</v>
      </c>
      <c r="R61" s="6" t="s">
        <v>112</v>
      </c>
      <c r="S61" s="39">
        <f>14773*1.89</f>
        <v>27920.969999999998</v>
      </c>
      <c r="T61" s="6" t="s">
        <v>116</v>
      </c>
    </row>
    <row r="62" spans="1:20" s="8" customFormat="1" ht="12">
      <c r="A62" s="9">
        <f t="shared" si="5"/>
        <v>44</v>
      </c>
      <c r="B62" s="11">
        <v>1</v>
      </c>
      <c r="C62" s="11">
        <v>0</v>
      </c>
      <c r="D62" s="11">
        <v>0</v>
      </c>
      <c r="E62" s="11">
        <v>0</v>
      </c>
      <c r="F62" s="11">
        <v>0</v>
      </c>
      <c r="G62" s="19">
        <f t="shared" si="6"/>
        <v>285.31</v>
      </c>
      <c r="H62" s="11"/>
      <c r="I62" s="16" t="s">
        <v>203</v>
      </c>
      <c r="J62" s="12"/>
      <c r="K62" s="12" t="s">
        <v>237</v>
      </c>
      <c r="L62" s="12" t="s">
        <v>207</v>
      </c>
      <c r="M62" s="13"/>
      <c r="N62" s="11">
        <v>285</v>
      </c>
      <c r="O62" s="35" t="s">
        <v>101</v>
      </c>
      <c r="P62" s="39">
        <f>285*1.86</f>
        <v>530.1</v>
      </c>
      <c r="Q62" s="6" t="s">
        <v>100</v>
      </c>
      <c r="R62" s="6"/>
      <c r="S62" s="39"/>
      <c r="T62" s="6"/>
    </row>
    <row r="63" spans="1:20" s="8" customFormat="1" ht="12">
      <c r="A63" s="9">
        <f t="shared" si="5"/>
        <v>45</v>
      </c>
      <c r="B63" s="11">
        <v>1</v>
      </c>
      <c r="C63" s="11">
        <v>0</v>
      </c>
      <c r="D63" s="11">
        <v>0</v>
      </c>
      <c r="E63" s="11">
        <v>0</v>
      </c>
      <c r="F63" s="11">
        <v>0</v>
      </c>
      <c r="G63" s="19">
        <f t="shared" si="6"/>
        <v>285.31</v>
      </c>
      <c r="H63" s="11"/>
      <c r="I63" s="16" t="s">
        <v>204</v>
      </c>
      <c r="J63" s="12"/>
      <c r="K63" s="12" t="s">
        <v>237</v>
      </c>
      <c r="L63" s="12" t="s">
        <v>208</v>
      </c>
      <c r="M63" s="13"/>
      <c r="N63" s="11">
        <v>285</v>
      </c>
      <c r="O63" s="35" t="s">
        <v>101</v>
      </c>
      <c r="P63" s="39">
        <f>285*1.28</f>
        <v>364.8</v>
      </c>
      <c r="Q63" s="6" t="s">
        <v>100</v>
      </c>
      <c r="R63" s="6"/>
      <c r="S63" s="39"/>
      <c r="T63" s="6"/>
    </row>
    <row r="64" spans="1:20" s="8" customFormat="1" ht="12">
      <c r="A64" s="9">
        <f t="shared" si="5"/>
        <v>46</v>
      </c>
      <c r="B64" s="11">
        <v>6</v>
      </c>
      <c r="C64" s="11">
        <v>0</v>
      </c>
      <c r="D64" s="11">
        <v>0</v>
      </c>
      <c r="E64" s="11">
        <v>0</v>
      </c>
      <c r="F64" s="11">
        <v>0</v>
      </c>
      <c r="G64" s="19">
        <f t="shared" si="6"/>
        <v>1711.8600000000001</v>
      </c>
      <c r="H64" s="11"/>
      <c r="I64" s="16" t="s">
        <v>205</v>
      </c>
      <c r="J64" s="12"/>
      <c r="K64" s="12" t="s">
        <v>237</v>
      </c>
      <c r="L64" s="12" t="s">
        <v>209</v>
      </c>
      <c r="M64" s="13"/>
      <c r="N64" s="11">
        <v>3994</v>
      </c>
      <c r="O64" s="35" t="s">
        <v>101</v>
      </c>
      <c r="P64" s="40">
        <f>3994*0.16</f>
        <v>639.04</v>
      </c>
      <c r="Q64" s="6" t="s">
        <v>100</v>
      </c>
      <c r="R64" s="6" t="s">
        <v>103</v>
      </c>
      <c r="S64" s="39">
        <f>3994*0.23</f>
        <v>918.62</v>
      </c>
      <c r="T64" s="6" t="s">
        <v>93</v>
      </c>
    </row>
    <row r="65" spans="1:20" s="8" customFormat="1" ht="12">
      <c r="A65" s="9">
        <f t="shared" si="5"/>
        <v>47</v>
      </c>
      <c r="B65" s="11">
        <v>8</v>
      </c>
      <c r="C65" s="11">
        <v>0</v>
      </c>
      <c r="D65" s="11">
        <v>0</v>
      </c>
      <c r="E65" s="11">
        <v>0</v>
      </c>
      <c r="F65" s="11">
        <v>0</v>
      </c>
      <c r="G65" s="19">
        <f t="shared" si="6"/>
        <v>2282.48</v>
      </c>
      <c r="H65" s="11"/>
      <c r="I65" s="16" t="s">
        <v>206</v>
      </c>
      <c r="J65" s="12"/>
      <c r="K65" s="12" t="s">
        <v>237</v>
      </c>
      <c r="L65" s="12" t="s">
        <v>210</v>
      </c>
      <c r="M65" s="13"/>
      <c r="N65" s="11"/>
      <c r="O65" s="35"/>
      <c r="P65" s="39"/>
      <c r="Q65" s="6"/>
      <c r="R65" s="6"/>
      <c r="S65" s="39"/>
      <c r="T65" s="6"/>
    </row>
    <row r="66" spans="1:20" s="8" customFormat="1" ht="12">
      <c r="A66" s="9"/>
      <c r="B66" s="11"/>
      <c r="C66" s="11"/>
      <c r="D66" s="11"/>
      <c r="E66" s="11"/>
      <c r="F66" s="11"/>
      <c r="G66" s="11"/>
      <c r="H66" s="11"/>
      <c r="I66" s="17"/>
      <c r="J66" s="12"/>
      <c r="K66" s="12"/>
      <c r="L66" s="12"/>
      <c r="M66" s="13"/>
      <c r="N66" s="11"/>
      <c r="O66" s="35"/>
      <c r="P66" s="39"/>
      <c r="Q66" s="6"/>
      <c r="R66" s="6"/>
      <c r="S66" s="39"/>
      <c r="T66" s="6"/>
    </row>
    <row r="67" spans="1:20" s="8" customFormat="1" ht="12">
      <c r="A67" s="33" t="s">
        <v>13</v>
      </c>
      <c r="B67" s="34"/>
      <c r="C67" s="34"/>
      <c r="D67" s="34"/>
      <c r="E67" s="34"/>
      <c r="F67" s="11"/>
      <c r="G67" s="11"/>
      <c r="H67" s="11"/>
      <c r="I67" s="17"/>
      <c r="J67" s="11"/>
      <c r="K67" s="12"/>
      <c r="L67" s="12"/>
      <c r="M67" s="13"/>
      <c r="N67" s="11"/>
      <c r="O67" s="35"/>
      <c r="P67" s="39"/>
      <c r="Q67" s="6"/>
      <c r="R67" s="6"/>
      <c r="S67" s="39"/>
      <c r="T67" s="6"/>
    </row>
    <row r="68" spans="1:20" s="8" customFormat="1" ht="12">
      <c r="A68" s="9">
        <f aca="true" t="shared" si="7" ref="A68:A74">ROW()-20</f>
        <v>48</v>
      </c>
      <c r="B68" s="11">
        <v>0</v>
      </c>
      <c r="C68" s="11">
        <v>1</v>
      </c>
      <c r="D68" s="11">
        <v>2</v>
      </c>
      <c r="E68" s="11">
        <v>1</v>
      </c>
      <c r="F68" s="11">
        <v>0</v>
      </c>
      <c r="G68" s="19">
        <f aca="true" t="shared" si="8" ref="G68:G74">(Nmezz*B68+Nmb1*C68+Nmb2*D68+Nmb3*E68+Nmb4*F68)*1.03</f>
        <v>1094.89</v>
      </c>
      <c r="H68" s="11"/>
      <c r="I68" s="12" t="s">
        <v>182</v>
      </c>
      <c r="J68" s="11"/>
      <c r="K68" s="12" t="s">
        <v>236</v>
      </c>
      <c r="L68" s="12">
        <v>31169108</v>
      </c>
      <c r="M68" s="13"/>
      <c r="N68" s="11">
        <v>1095</v>
      </c>
      <c r="O68" s="35" t="s">
        <v>126</v>
      </c>
      <c r="P68" s="39">
        <f>1095*3.2</f>
        <v>3504</v>
      </c>
      <c r="Q68" s="6" t="s">
        <v>122</v>
      </c>
      <c r="R68" s="6"/>
      <c r="S68" s="39"/>
      <c r="T68" s="6"/>
    </row>
    <row r="69" spans="1:20" s="8" customFormat="1" ht="12">
      <c r="A69" s="9">
        <f t="shared" si="7"/>
        <v>49</v>
      </c>
      <c r="B69" s="11">
        <v>0</v>
      </c>
      <c r="C69" s="11">
        <v>0</v>
      </c>
      <c r="D69" s="11">
        <v>0</v>
      </c>
      <c r="E69" s="11">
        <v>1</v>
      </c>
      <c r="F69" s="11">
        <v>1</v>
      </c>
      <c r="G69" s="19">
        <f t="shared" si="8"/>
        <v>539.72</v>
      </c>
      <c r="H69" s="11"/>
      <c r="I69" s="12" t="s">
        <v>190</v>
      </c>
      <c r="J69" s="11"/>
      <c r="K69" s="12" t="s">
        <v>236</v>
      </c>
      <c r="L69" s="12">
        <v>31169106</v>
      </c>
      <c r="M69" s="13"/>
      <c r="N69" s="11">
        <v>540</v>
      </c>
      <c r="O69" s="35" t="s">
        <v>126</v>
      </c>
      <c r="P69" s="39">
        <f>540*2.4</f>
        <v>1296</v>
      </c>
      <c r="Q69" s="6" t="s">
        <v>117</v>
      </c>
      <c r="R69" s="6"/>
      <c r="S69" s="39"/>
      <c r="T69" s="6"/>
    </row>
    <row r="70" spans="1:20" s="8" customFormat="1" ht="12">
      <c r="A70" s="9">
        <f>ROW()-20</f>
        <v>50</v>
      </c>
      <c r="B70" s="11">
        <v>0</v>
      </c>
      <c r="C70" s="11">
        <v>8</v>
      </c>
      <c r="D70" s="11">
        <v>6</v>
      </c>
      <c r="E70" s="11">
        <v>4</v>
      </c>
      <c r="F70" s="11">
        <v>6</v>
      </c>
      <c r="G70" s="19">
        <f t="shared" si="8"/>
        <v>6600.24</v>
      </c>
      <c r="H70" s="11"/>
      <c r="I70" s="12" t="s">
        <v>34</v>
      </c>
      <c r="J70" s="11"/>
      <c r="K70" s="12" t="s">
        <v>33</v>
      </c>
      <c r="L70" s="12" t="s">
        <v>35</v>
      </c>
      <c r="M70" s="13"/>
      <c r="N70" s="11">
        <v>7000</v>
      </c>
      <c r="O70" s="35" t="s">
        <v>33</v>
      </c>
      <c r="P70" s="39">
        <f>7*49.54</f>
        <v>346.78</v>
      </c>
      <c r="Q70" s="6" t="s">
        <v>93</v>
      </c>
      <c r="R70" s="6"/>
      <c r="S70" s="39"/>
      <c r="T70" s="6"/>
    </row>
    <row r="71" spans="1:20" s="8" customFormat="1" ht="12">
      <c r="A71" s="9">
        <f t="shared" si="7"/>
        <v>51</v>
      </c>
      <c r="B71" s="11">
        <v>0</v>
      </c>
      <c r="C71" s="11">
        <v>0</v>
      </c>
      <c r="D71" s="11">
        <v>3</v>
      </c>
      <c r="E71" s="11">
        <v>3</v>
      </c>
      <c r="F71" s="11">
        <v>2</v>
      </c>
      <c r="G71" s="19">
        <f t="shared" si="8"/>
        <v>2158.88</v>
      </c>
      <c r="H71" s="13"/>
      <c r="I71" s="30" t="s">
        <v>18</v>
      </c>
      <c r="J71" s="17"/>
      <c r="K71" s="12" t="s">
        <v>45</v>
      </c>
      <c r="L71" s="12" t="s">
        <v>261</v>
      </c>
      <c r="M71" s="10" t="s">
        <v>29</v>
      </c>
      <c r="N71" s="38" t="s">
        <v>107</v>
      </c>
      <c r="O71" s="35" t="s">
        <v>45</v>
      </c>
      <c r="P71" s="39">
        <f>2200*0.24</f>
        <v>528</v>
      </c>
      <c r="Q71" s="6" t="s">
        <v>108</v>
      </c>
      <c r="R71" s="6"/>
      <c r="S71" s="39"/>
      <c r="T71" s="6"/>
    </row>
    <row r="72" spans="1:20" s="8" customFormat="1" ht="12">
      <c r="A72" s="9">
        <f t="shared" si="7"/>
        <v>52</v>
      </c>
      <c r="B72" s="11">
        <v>0</v>
      </c>
      <c r="C72" s="11">
        <v>0</v>
      </c>
      <c r="D72" s="11">
        <v>1</v>
      </c>
      <c r="E72" s="11">
        <v>1</v>
      </c>
      <c r="F72" s="11">
        <v>1</v>
      </c>
      <c r="G72" s="19">
        <f t="shared" si="8"/>
        <v>809.58</v>
      </c>
      <c r="H72" s="13"/>
      <c r="I72" s="30" t="s">
        <v>17</v>
      </c>
      <c r="J72" s="17"/>
      <c r="K72" s="12" t="s">
        <v>45</v>
      </c>
      <c r="L72" s="12" t="s">
        <v>255</v>
      </c>
      <c r="M72" s="10" t="s">
        <v>29</v>
      </c>
      <c r="N72" s="38" t="s">
        <v>109</v>
      </c>
      <c r="O72" s="35" t="s">
        <v>45</v>
      </c>
      <c r="P72" s="39">
        <f>1000*0.24</f>
        <v>240</v>
      </c>
      <c r="Q72" s="6" t="s">
        <v>108</v>
      </c>
      <c r="R72" s="6"/>
      <c r="S72" s="39"/>
      <c r="T72" s="6"/>
    </row>
    <row r="73" spans="1:20" s="8" customFormat="1" ht="12">
      <c r="A73" s="9">
        <f t="shared" si="7"/>
        <v>53</v>
      </c>
      <c r="B73" s="11">
        <v>0</v>
      </c>
      <c r="C73" s="11">
        <v>0</v>
      </c>
      <c r="D73" s="11">
        <v>3</v>
      </c>
      <c r="E73" s="11">
        <v>3</v>
      </c>
      <c r="F73" s="11">
        <v>2</v>
      </c>
      <c r="G73" s="19">
        <f t="shared" si="8"/>
        <v>2158.88</v>
      </c>
      <c r="H73" s="13"/>
      <c r="I73" s="30" t="s">
        <v>15</v>
      </c>
      <c r="J73" s="17"/>
      <c r="K73" s="12" t="s">
        <v>45</v>
      </c>
      <c r="L73" s="12" t="s">
        <v>253</v>
      </c>
      <c r="M73" s="10" t="s">
        <v>29</v>
      </c>
      <c r="N73" s="38" t="s">
        <v>107</v>
      </c>
      <c r="O73" s="35" t="s">
        <v>45</v>
      </c>
      <c r="P73" s="39">
        <f>2200*0.24</f>
        <v>528</v>
      </c>
      <c r="Q73" s="6" t="s">
        <v>108</v>
      </c>
      <c r="R73" s="6"/>
      <c r="S73" s="39"/>
      <c r="T73" s="6"/>
    </row>
    <row r="74" spans="1:20" s="8" customFormat="1" ht="12">
      <c r="A74" s="9">
        <f t="shared" si="7"/>
        <v>54</v>
      </c>
      <c r="B74" s="11">
        <v>0</v>
      </c>
      <c r="C74" s="11">
        <v>0</v>
      </c>
      <c r="D74" s="11">
        <v>1</v>
      </c>
      <c r="E74" s="11">
        <v>1</v>
      </c>
      <c r="F74" s="11">
        <v>1</v>
      </c>
      <c r="G74" s="19">
        <f t="shared" si="8"/>
        <v>809.58</v>
      </c>
      <c r="H74" s="13"/>
      <c r="I74" s="30" t="s">
        <v>16</v>
      </c>
      <c r="J74" s="17"/>
      <c r="K74" s="12" t="s">
        <v>45</v>
      </c>
      <c r="L74" s="12" t="s">
        <v>254</v>
      </c>
      <c r="M74" s="10" t="s">
        <v>29</v>
      </c>
      <c r="N74" s="38" t="s">
        <v>109</v>
      </c>
      <c r="O74" s="35" t="s">
        <v>45</v>
      </c>
      <c r="P74" s="39">
        <f>1000*0.24</f>
        <v>240</v>
      </c>
      <c r="Q74" s="6" t="s">
        <v>108</v>
      </c>
      <c r="R74" s="6"/>
      <c r="S74" s="39"/>
      <c r="T74" s="6"/>
    </row>
    <row r="75" spans="1:20" s="8" customFormat="1" ht="10.5">
      <c r="A75" s="9"/>
      <c r="B75" s="11"/>
      <c r="C75" s="11"/>
      <c r="D75" s="11"/>
      <c r="E75" s="11"/>
      <c r="F75" s="11"/>
      <c r="G75" s="11"/>
      <c r="H75" s="13"/>
      <c r="I75" s="18"/>
      <c r="J75" s="17"/>
      <c r="K75" s="12"/>
      <c r="L75" s="12"/>
      <c r="M75" s="10"/>
      <c r="N75" s="9"/>
      <c r="O75" s="35"/>
      <c r="P75" s="39"/>
      <c r="Q75" s="6"/>
      <c r="R75" s="6"/>
      <c r="S75" s="39"/>
      <c r="T75" s="6"/>
    </row>
    <row r="76" spans="1:19" ht="12">
      <c r="A76" s="33" t="s">
        <v>12</v>
      </c>
      <c r="B76" s="34"/>
      <c r="C76" s="34"/>
      <c r="D76" s="34"/>
      <c r="E76" s="11"/>
      <c r="F76" s="11"/>
      <c r="G76" s="11"/>
      <c r="H76" s="11"/>
      <c r="I76" s="12"/>
      <c r="J76" s="11"/>
      <c r="K76" s="12"/>
      <c r="L76" s="13"/>
      <c r="M76" s="13"/>
      <c r="N76" s="11"/>
      <c r="O76" s="35"/>
      <c r="P76" s="41"/>
      <c r="S76" s="41"/>
    </row>
    <row r="77" spans="1:20" s="8" customFormat="1" ht="10.5">
      <c r="A77" s="9">
        <f>ROW()-22</f>
        <v>55</v>
      </c>
      <c r="B77" s="11"/>
      <c r="C77" s="11"/>
      <c r="D77" s="11"/>
      <c r="E77" s="11"/>
      <c r="F77" s="11"/>
      <c r="G77" s="11"/>
      <c r="H77" s="11"/>
      <c r="I77" s="12" t="s">
        <v>263</v>
      </c>
      <c r="J77" s="12"/>
      <c r="K77" s="12" t="s">
        <v>181</v>
      </c>
      <c r="L77" s="12" t="s">
        <v>171</v>
      </c>
      <c r="M77" s="13"/>
      <c r="N77" s="11">
        <v>1700</v>
      </c>
      <c r="O77" s="35" t="s">
        <v>115</v>
      </c>
      <c r="P77" s="39">
        <f>1700*2.67</f>
        <v>4539</v>
      </c>
      <c r="Q77" s="6" t="s">
        <v>117</v>
      </c>
      <c r="R77" s="6" t="s">
        <v>112</v>
      </c>
      <c r="S77" s="39">
        <f>1700*2.67</f>
        <v>4539</v>
      </c>
      <c r="T77" s="6" t="s">
        <v>117</v>
      </c>
    </row>
    <row r="78" spans="1:20" s="8" customFormat="1" ht="10.5">
      <c r="A78" s="9">
        <f>ROW()-22</f>
        <v>56</v>
      </c>
      <c r="B78" s="11"/>
      <c r="C78" s="11"/>
      <c r="D78" s="11"/>
      <c r="E78" s="11"/>
      <c r="F78" s="11"/>
      <c r="G78" s="11"/>
      <c r="H78" s="11"/>
      <c r="I78" s="12" t="s">
        <v>191</v>
      </c>
      <c r="J78" s="12"/>
      <c r="K78" s="12" t="s">
        <v>181</v>
      </c>
      <c r="L78" s="12" t="s">
        <v>172</v>
      </c>
      <c r="M78" s="13"/>
      <c r="N78" s="11">
        <v>1700</v>
      </c>
      <c r="O78" s="35" t="s">
        <v>115</v>
      </c>
      <c r="P78" s="39">
        <f>1700*0.27</f>
        <v>459.00000000000006</v>
      </c>
      <c r="Q78" s="6" t="s">
        <v>117</v>
      </c>
      <c r="R78" s="6" t="s">
        <v>112</v>
      </c>
      <c r="S78" s="39">
        <f>1700*0.294</f>
        <v>499.79999999999995</v>
      </c>
      <c r="T78" s="6" t="s">
        <v>117</v>
      </c>
    </row>
    <row r="79" spans="1:20" s="8" customFormat="1" ht="10.5">
      <c r="A79" s="9">
        <f>ROW()-22</f>
        <v>57</v>
      </c>
      <c r="B79" s="11"/>
      <c r="C79" s="11"/>
      <c r="D79" s="11"/>
      <c r="E79" s="11"/>
      <c r="F79" s="11"/>
      <c r="G79" s="11"/>
      <c r="H79" s="11"/>
      <c r="I79" s="12" t="s">
        <v>192</v>
      </c>
      <c r="J79" s="12"/>
      <c r="K79" s="12" t="s">
        <v>5</v>
      </c>
      <c r="L79" s="12" t="s">
        <v>6</v>
      </c>
      <c r="M79" s="13"/>
      <c r="N79" s="11" t="s">
        <v>89</v>
      </c>
      <c r="O79" s="35" t="s">
        <v>90</v>
      </c>
      <c r="P79" s="39">
        <f>0.37*1000</f>
        <v>370</v>
      </c>
      <c r="Q79" s="42">
        <v>36817</v>
      </c>
      <c r="R79" s="6" t="s">
        <v>130</v>
      </c>
      <c r="S79" s="39">
        <f>2*377</f>
        <v>754</v>
      </c>
      <c r="T79" s="6" t="s">
        <v>93</v>
      </c>
    </row>
    <row r="80" spans="1:20" s="8" customFormat="1" ht="10.5">
      <c r="A80" s="9"/>
      <c r="B80" s="11"/>
      <c r="C80" s="11"/>
      <c r="D80" s="11"/>
      <c r="E80" s="11"/>
      <c r="F80" s="11"/>
      <c r="G80" s="11"/>
      <c r="H80" s="11"/>
      <c r="I80" s="17"/>
      <c r="J80" s="12"/>
      <c r="K80" s="11"/>
      <c r="L80" s="12"/>
      <c r="M80" s="13"/>
      <c r="N80" s="11"/>
      <c r="O80" s="11"/>
      <c r="P80" s="39"/>
      <c r="Q80" s="6"/>
      <c r="R80" s="6"/>
      <c r="S80" s="6"/>
      <c r="T80" s="6"/>
    </row>
    <row r="81" spans="1:20" s="8" customFormat="1" ht="10.5">
      <c r="A81" s="33" t="s">
        <v>38</v>
      </c>
      <c r="B81" s="34"/>
      <c r="C81" s="11"/>
      <c r="D81" s="11"/>
      <c r="E81" s="11"/>
      <c r="F81" s="11"/>
      <c r="G81" s="11"/>
      <c r="H81" s="11"/>
      <c r="I81" s="17"/>
      <c r="J81" s="12"/>
      <c r="K81" s="11"/>
      <c r="L81" s="12"/>
      <c r="M81" s="13"/>
      <c r="N81" s="11"/>
      <c r="O81" s="11"/>
      <c r="P81" s="39"/>
      <c r="Q81" s="6"/>
      <c r="R81" s="6"/>
      <c r="S81" s="6"/>
      <c r="T81" s="6"/>
    </row>
    <row r="82" spans="1:20" s="8" customFormat="1" ht="10.5">
      <c r="A82" s="9">
        <f>ROW()-24</f>
        <v>58</v>
      </c>
      <c r="B82" s="11">
        <v>1</v>
      </c>
      <c r="C82" s="11">
        <v>0</v>
      </c>
      <c r="D82" s="11">
        <v>0</v>
      </c>
      <c r="E82" s="11">
        <v>0</v>
      </c>
      <c r="F82" s="11">
        <v>0</v>
      </c>
      <c r="G82" s="11">
        <v>277</v>
      </c>
      <c r="H82" s="11"/>
      <c r="I82" s="12" t="s">
        <v>66</v>
      </c>
      <c r="J82" s="12"/>
      <c r="K82" s="11"/>
      <c r="L82" s="12"/>
      <c r="M82" s="13"/>
      <c r="N82" s="11"/>
      <c r="O82" s="11"/>
      <c r="P82" s="39"/>
      <c r="Q82" s="6"/>
      <c r="R82" s="6"/>
      <c r="S82" s="6"/>
      <c r="T82" s="6"/>
    </row>
    <row r="83" spans="1:20" s="8" customFormat="1" ht="10.5">
      <c r="A83" s="9">
        <f>ROW()-24</f>
        <v>59</v>
      </c>
      <c r="B83" s="11">
        <v>0</v>
      </c>
      <c r="C83" s="11">
        <v>1</v>
      </c>
      <c r="D83" s="9">
        <v>0</v>
      </c>
      <c r="E83" s="9">
        <v>0</v>
      </c>
      <c r="F83" s="9">
        <v>0</v>
      </c>
      <c r="G83" s="11">
        <v>277</v>
      </c>
      <c r="H83" s="11"/>
      <c r="I83" s="12" t="s">
        <v>226</v>
      </c>
      <c r="J83" s="11"/>
      <c r="K83" s="11"/>
      <c r="L83" s="13"/>
      <c r="M83" s="13"/>
      <c r="N83" s="11"/>
      <c r="O83" s="11"/>
      <c r="P83" s="39"/>
      <c r="Q83" s="6"/>
      <c r="R83" s="6"/>
      <c r="S83" s="6"/>
      <c r="T83" s="6"/>
    </row>
    <row r="84" spans="1:20" s="8" customFormat="1" ht="10.5">
      <c r="A84" s="9">
        <f>ROW()-24</f>
        <v>60</v>
      </c>
      <c r="B84" s="11">
        <v>0</v>
      </c>
      <c r="C84" s="11">
        <v>0</v>
      </c>
      <c r="D84" s="11">
        <v>1</v>
      </c>
      <c r="E84" s="11">
        <v>0</v>
      </c>
      <c r="F84" s="11">
        <v>0</v>
      </c>
      <c r="G84" s="11">
        <v>262</v>
      </c>
      <c r="H84" s="11"/>
      <c r="I84" s="12" t="s">
        <v>224</v>
      </c>
      <c r="J84" s="11"/>
      <c r="K84" s="11"/>
      <c r="L84" s="11"/>
      <c r="M84" s="13"/>
      <c r="N84" s="11"/>
      <c r="O84" s="11"/>
      <c r="P84" s="39"/>
      <c r="Q84" s="6"/>
      <c r="R84" s="6"/>
      <c r="S84" s="6"/>
      <c r="T84" s="6"/>
    </row>
    <row r="85" spans="1:20" s="8" customFormat="1" ht="10.5">
      <c r="A85" s="9">
        <f>ROW()-24</f>
        <v>61</v>
      </c>
      <c r="B85" s="11">
        <v>0</v>
      </c>
      <c r="C85" s="11">
        <v>0</v>
      </c>
      <c r="D85" s="11">
        <v>0</v>
      </c>
      <c r="E85" s="11">
        <v>1</v>
      </c>
      <c r="F85" s="11">
        <v>0</v>
      </c>
      <c r="G85" s="11">
        <v>262</v>
      </c>
      <c r="H85" s="11"/>
      <c r="I85" s="12" t="s">
        <v>240</v>
      </c>
      <c r="J85" s="11"/>
      <c r="K85" s="11"/>
      <c r="L85" s="11"/>
      <c r="M85" s="13"/>
      <c r="N85" s="11"/>
      <c r="O85" s="11" t="s">
        <v>134</v>
      </c>
      <c r="P85" s="39">
        <f>SUM(P13:P79)</f>
        <v>131807.61999999997</v>
      </c>
      <c r="Q85" s="6"/>
      <c r="R85" s="6"/>
      <c r="S85" s="45">
        <f>SUM(S13:S79)</f>
        <v>125813.11</v>
      </c>
      <c r="T85" s="6"/>
    </row>
    <row r="86" spans="1:22" s="8" customFormat="1" ht="10.5">
      <c r="A86" s="9">
        <f>ROW()-24</f>
        <v>62</v>
      </c>
      <c r="B86" s="11">
        <v>0</v>
      </c>
      <c r="C86" s="11">
        <v>0</v>
      </c>
      <c r="D86" s="11">
        <v>0</v>
      </c>
      <c r="E86" s="11">
        <v>0</v>
      </c>
      <c r="F86" s="11">
        <v>1</v>
      </c>
      <c r="G86" s="11">
        <v>262</v>
      </c>
      <c r="H86" s="11"/>
      <c r="I86" s="12" t="s">
        <v>225</v>
      </c>
      <c r="J86" s="11"/>
      <c r="K86" s="11"/>
      <c r="L86" s="11"/>
      <c r="M86" s="13"/>
      <c r="N86" s="11"/>
      <c r="O86" s="11"/>
      <c r="P86" s="35"/>
      <c r="Q86" s="11"/>
      <c r="R86" s="11"/>
      <c r="S86" s="11"/>
      <c r="T86" s="11"/>
      <c r="U86" s="11"/>
      <c r="V86" s="11"/>
    </row>
    <row r="87" spans="1:20" s="8" customFormat="1" ht="10.5">
      <c r="A87" s="9"/>
      <c r="B87" s="6"/>
      <c r="C87" s="6"/>
      <c r="D87" s="6"/>
      <c r="E87" s="6"/>
      <c r="F87" s="6"/>
      <c r="G87" s="6"/>
      <c r="H87" s="6"/>
      <c r="I87" s="7"/>
      <c r="J87" s="6"/>
      <c r="K87" s="6"/>
      <c r="L87" s="7"/>
      <c r="N87" s="6"/>
      <c r="O87" s="11"/>
      <c r="P87" s="6"/>
      <c r="Q87" s="6"/>
      <c r="R87" s="6"/>
      <c r="S87" s="6"/>
      <c r="T87" s="6"/>
    </row>
    <row r="88" spans="1:20" s="8" customFormat="1" ht="10.5">
      <c r="A88" s="4"/>
      <c r="B88" s="6"/>
      <c r="C88" s="6"/>
      <c r="D88" s="6"/>
      <c r="E88" s="6"/>
      <c r="F88" s="6"/>
      <c r="G88" s="6"/>
      <c r="H88" s="6"/>
      <c r="I88" s="7"/>
      <c r="J88" s="6"/>
      <c r="K88" s="6"/>
      <c r="L88" s="7"/>
      <c r="N88" s="6"/>
      <c r="O88" s="11"/>
      <c r="P88" s="6"/>
      <c r="Q88" s="6"/>
      <c r="R88" s="6"/>
      <c r="S88" s="6"/>
      <c r="T88" s="6"/>
    </row>
    <row r="89" spans="1:20" s="8" customFormat="1" ht="10.5">
      <c r="A89" s="4"/>
      <c r="B89" s="6"/>
      <c r="C89" s="6"/>
      <c r="D89" s="6"/>
      <c r="E89" s="6"/>
      <c r="F89" s="6"/>
      <c r="G89" s="6"/>
      <c r="H89" s="6"/>
      <c r="I89" s="7"/>
      <c r="J89" s="6"/>
      <c r="K89" s="6"/>
      <c r="L89" s="7"/>
      <c r="N89" s="6"/>
      <c r="O89" s="36"/>
      <c r="P89" s="6"/>
      <c r="Q89" s="6"/>
      <c r="R89" s="6"/>
      <c r="S89" s="6"/>
      <c r="T89" s="6"/>
    </row>
    <row r="90" spans="1:20" s="8" customFormat="1" ht="10.5">
      <c r="A90" s="4"/>
      <c r="B90" s="6"/>
      <c r="C90" s="6"/>
      <c r="D90" s="6"/>
      <c r="E90" s="6"/>
      <c r="F90" s="6"/>
      <c r="G90" s="6"/>
      <c r="H90" s="6"/>
      <c r="I90" s="7"/>
      <c r="J90" s="6"/>
      <c r="K90" s="6"/>
      <c r="L90" s="7"/>
      <c r="N90" s="6"/>
      <c r="O90" s="11"/>
      <c r="P90" s="6"/>
      <c r="Q90" s="6"/>
      <c r="R90" s="6"/>
      <c r="S90" s="6"/>
      <c r="T90" s="6"/>
    </row>
    <row r="91" spans="1:20" s="8" customFormat="1" ht="10.5">
      <c r="A91" s="4"/>
      <c r="B91" s="6"/>
      <c r="C91" s="6"/>
      <c r="D91" s="6"/>
      <c r="E91" s="6"/>
      <c r="F91" s="6"/>
      <c r="G91" s="6"/>
      <c r="H91" s="6"/>
      <c r="I91" s="7"/>
      <c r="J91" s="6"/>
      <c r="K91" s="6"/>
      <c r="L91" s="7"/>
      <c r="N91" s="6"/>
      <c r="O91" s="11"/>
      <c r="P91" s="6"/>
      <c r="Q91" s="6"/>
      <c r="R91" s="6"/>
      <c r="S91" s="6"/>
      <c r="T91" s="6"/>
    </row>
    <row r="92" spans="1:20" s="8" customFormat="1" ht="10.5">
      <c r="A92" s="4"/>
      <c r="B92" s="6"/>
      <c r="C92" s="6"/>
      <c r="D92" s="6"/>
      <c r="E92" s="6"/>
      <c r="F92" s="6"/>
      <c r="G92" s="6"/>
      <c r="H92" s="6"/>
      <c r="I92" s="7"/>
      <c r="J92" s="6"/>
      <c r="K92" s="6"/>
      <c r="L92" s="7"/>
      <c r="N92" s="6"/>
      <c r="O92" s="11"/>
      <c r="P92" s="6"/>
      <c r="Q92" s="6"/>
      <c r="R92" s="6"/>
      <c r="S92" s="6"/>
      <c r="T92" s="6"/>
    </row>
    <row r="93" spans="1:20" s="8" customFormat="1" ht="10.5">
      <c r="A93" s="4"/>
      <c r="B93" s="6"/>
      <c r="C93" s="6"/>
      <c r="D93" s="6"/>
      <c r="E93" s="6"/>
      <c r="F93" s="6"/>
      <c r="G93" s="6"/>
      <c r="H93" s="6"/>
      <c r="I93" s="7"/>
      <c r="J93" s="6"/>
      <c r="K93" s="6"/>
      <c r="L93" s="7"/>
      <c r="N93" s="6"/>
      <c r="O93" s="11"/>
      <c r="P93" s="6"/>
      <c r="Q93" s="6"/>
      <c r="R93" s="6"/>
      <c r="S93" s="6"/>
      <c r="T93" s="6"/>
    </row>
    <row r="94" spans="1:20" s="8" customFormat="1" ht="10.5">
      <c r="A94" s="4"/>
      <c r="B94" s="6"/>
      <c r="C94" s="6"/>
      <c r="D94" s="6"/>
      <c r="E94" s="6"/>
      <c r="F94" s="6"/>
      <c r="G94" s="6"/>
      <c r="H94" s="6"/>
      <c r="I94" s="7"/>
      <c r="J94" s="6"/>
      <c r="K94" s="6"/>
      <c r="L94" s="7"/>
      <c r="N94" s="6"/>
      <c r="O94" s="11"/>
      <c r="P94" s="6"/>
      <c r="Q94" s="6"/>
      <c r="R94" s="6"/>
      <c r="S94" s="6"/>
      <c r="T94" s="6"/>
    </row>
    <row r="95" spans="1:20" s="8" customFormat="1" ht="10.5">
      <c r="A95" s="4"/>
      <c r="B95" s="6"/>
      <c r="C95" s="6"/>
      <c r="D95" s="6"/>
      <c r="E95" s="6"/>
      <c r="F95" s="6"/>
      <c r="G95" s="6"/>
      <c r="H95" s="6"/>
      <c r="I95" s="7"/>
      <c r="J95" s="6"/>
      <c r="K95" s="6"/>
      <c r="L95" s="7"/>
      <c r="N95" s="6"/>
      <c r="O95" s="11"/>
      <c r="P95" s="6"/>
      <c r="Q95" s="6"/>
      <c r="R95" s="6"/>
      <c r="S95" s="6"/>
      <c r="T95" s="6"/>
    </row>
    <row r="96" spans="1:20" s="8" customFormat="1" ht="10.5">
      <c r="A96" s="4"/>
      <c r="B96" s="6"/>
      <c r="C96" s="6"/>
      <c r="D96" s="6"/>
      <c r="E96" s="6"/>
      <c r="F96" s="6"/>
      <c r="G96" s="6"/>
      <c r="H96" s="6"/>
      <c r="I96" s="7"/>
      <c r="J96" s="6"/>
      <c r="K96" s="6"/>
      <c r="L96" s="7"/>
      <c r="N96" s="6"/>
      <c r="O96" s="11"/>
      <c r="P96" s="6"/>
      <c r="Q96" s="6"/>
      <c r="R96" s="6"/>
      <c r="S96" s="6"/>
      <c r="T96" s="6"/>
    </row>
    <row r="97" spans="1:20" s="8" customFormat="1" ht="10.5">
      <c r="A97" s="4"/>
      <c r="B97" s="6"/>
      <c r="C97" s="6"/>
      <c r="D97" s="6"/>
      <c r="E97" s="6"/>
      <c r="F97" s="6"/>
      <c r="G97" s="6"/>
      <c r="H97" s="6"/>
      <c r="I97" s="7"/>
      <c r="J97" s="6"/>
      <c r="K97" s="6"/>
      <c r="L97" s="7"/>
      <c r="N97" s="6"/>
      <c r="O97" s="11"/>
      <c r="P97" s="6"/>
      <c r="Q97" s="6"/>
      <c r="R97" s="6"/>
      <c r="S97" s="6"/>
      <c r="T97" s="6"/>
    </row>
    <row r="98" spans="1:20" s="8" customFormat="1" ht="10.5">
      <c r="A98" s="4"/>
      <c r="B98" s="6"/>
      <c r="C98" s="6"/>
      <c r="D98" s="6"/>
      <c r="E98" s="6"/>
      <c r="F98" s="6"/>
      <c r="G98" s="6"/>
      <c r="H98" s="6"/>
      <c r="I98" s="7"/>
      <c r="J98" s="6"/>
      <c r="K98" s="6"/>
      <c r="L98" s="7"/>
      <c r="N98" s="6"/>
      <c r="O98" s="11"/>
      <c r="P98" s="6"/>
      <c r="Q98" s="6"/>
      <c r="R98" s="6"/>
      <c r="S98" s="6"/>
      <c r="T98" s="6"/>
    </row>
    <row r="99" spans="1:20" s="8" customFormat="1" ht="10.5">
      <c r="A99" s="4"/>
      <c r="B99" s="6"/>
      <c r="C99" s="6"/>
      <c r="D99" s="6"/>
      <c r="E99" s="6"/>
      <c r="F99" s="6"/>
      <c r="G99" s="6"/>
      <c r="H99" s="6"/>
      <c r="I99" s="7"/>
      <c r="J99" s="6"/>
      <c r="K99" s="6"/>
      <c r="L99" s="7"/>
      <c r="N99" s="6"/>
      <c r="O99" s="11"/>
      <c r="P99" s="6"/>
      <c r="Q99" s="6"/>
      <c r="R99" s="6"/>
      <c r="S99" s="6"/>
      <c r="T99" s="6"/>
    </row>
    <row r="100" spans="1:20" s="8" customFormat="1" ht="10.5">
      <c r="A100" s="4"/>
      <c r="B100" s="6"/>
      <c r="C100" s="6"/>
      <c r="D100" s="6"/>
      <c r="E100" s="6"/>
      <c r="F100" s="6"/>
      <c r="G100" s="6"/>
      <c r="H100" s="6"/>
      <c r="I100" s="7"/>
      <c r="J100" s="6"/>
      <c r="K100" s="6"/>
      <c r="L100" s="7"/>
      <c r="N100" s="6"/>
      <c r="O100" s="11"/>
      <c r="P100" s="6"/>
      <c r="Q100" s="6"/>
      <c r="R100" s="6"/>
      <c r="S100" s="6"/>
      <c r="T100" s="6"/>
    </row>
    <row r="101" spans="1:20" s="8" customFormat="1" ht="10.5">
      <c r="A101" s="4"/>
      <c r="B101" s="6"/>
      <c r="C101" s="6"/>
      <c r="D101" s="6"/>
      <c r="E101" s="6"/>
      <c r="F101" s="6"/>
      <c r="G101" s="6"/>
      <c r="H101" s="6"/>
      <c r="I101" s="7"/>
      <c r="J101" s="6"/>
      <c r="K101" s="6"/>
      <c r="L101" s="7"/>
      <c r="N101" s="6"/>
      <c r="O101" s="11"/>
      <c r="P101" s="6"/>
      <c r="Q101" s="6"/>
      <c r="R101" s="6"/>
      <c r="S101" s="6"/>
      <c r="T101" s="6"/>
    </row>
    <row r="102" spans="1:20" s="8" customFormat="1" ht="10.5">
      <c r="A102" s="4"/>
      <c r="B102" s="6"/>
      <c r="C102" s="6"/>
      <c r="D102" s="6"/>
      <c r="E102" s="6"/>
      <c r="F102" s="6"/>
      <c r="G102" s="6"/>
      <c r="H102" s="6"/>
      <c r="I102" s="7"/>
      <c r="J102" s="6"/>
      <c r="K102" s="6"/>
      <c r="L102" s="7"/>
      <c r="N102" s="6"/>
      <c r="O102" s="11"/>
      <c r="P102" s="6"/>
      <c r="Q102" s="6"/>
      <c r="R102" s="6"/>
      <c r="S102" s="6"/>
      <c r="T102" s="6"/>
    </row>
    <row r="103" spans="1:20" s="8" customFormat="1" ht="10.5">
      <c r="A103" s="4"/>
      <c r="B103" s="6"/>
      <c r="C103" s="6"/>
      <c r="D103" s="6"/>
      <c r="E103" s="6"/>
      <c r="F103" s="6"/>
      <c r="G103" s="6"/>
      <c r="H103" s="6"/>
      <c r="I103" s="7"/>
      <c r="J103" s="6"/>
      <c r="K103" s="6"/>
      <c r="L103" s="7"/>
      <c r="N103" s="6"/>
      <c r="O103" s="11"/>
      <c r="P103" s="6"/>
      <c r="Q103" s="6"/>
      <c r="R103" s="6"/>
      <c r="S103" s="6"/>
      <c r="T103" s="6"/>
    </row>
    <row r="104" spans="1:20" s="8" customFormat="1" ht="10.5">
      <c r="A104" s="4"/>
      <c r="B104" s="6"/>
      <c r="C104" s="6"/>
      <c r="D104" s="6"/>
      <c r="E104" s="6"/>
      <c r="F104" s="6"/>
      <c r="G104" s="6"/>
      <c r="H104" s="6"/>
      <c r="I104" s="7"/>
      <c r="J104" s="6"/>
      <c r="K104" s="6"/>
      <c r="L104" s="7"/>
      <c r="N104" s="6"/>
      <c r="O104" s="11"/>
      <c r="P104" s="6"/>
      <c r="Q104" s="6"/>
      <c r="R104" s="6"/>
      <c r="S104" s="6"/>
      <c r="T104" s="6"/>
    </row>
    <row r="105" spans="1:20" s="8" customFormat="1" ht="10.5">
      <c r="A105" s="4"/>
      <c r="B105" s="6"/>
      <c r="C105" s="6"/>
      <c r="D105" s="6"/>
      <c r="E105" s="6"/>
      <c r="F105" s="6"/>
      <c r="G105" s="6"/>
      <c r="H105" s="6"/>
      <c r="I105" s="7"/>
      <c r="J105" s="6"/>
      <c r="K105" s="6"/>
      <c r="L105" s="7"/>
      <c r="N105" s="6"/>
      <c r="O105" s="11"/>
      <c r="P105" s="6"/>
      <c r="Q105" s="6"/>
      <c r="R105" s="6"/>
      <c r="S105" s="6"/>
      <c r="T105" s="6"/>
    </row>
    <row r="106" spans="1:20" s="8" customFormat="1" ht="10.5">
      <c r="A106" s="4"/>
      <c r="B106" s="6"/>
      <c r="C106" s="6"/>
      <c r="D106" s="6"/>
      <c r="E106" s="6"/>
      <c r="F106" s="6"/>
      <c r="G106" s="6"/>
      <c r="H106" s="6"/>
      <c r="I106" s="7"/>
      <c r="J106" s="6"/>
      <c r="K106" s="6"/>
      <c r="L106" s="7"/>
      <c r="N106" s="6"/>
      <c r="O106" s="11"/>
      <c r="P106" s="6"/>
      <c r="Q106" s="6"/>
      <c r="R106" s="6"/>
      <c r="S106" s="6"/>
      <c r="T106" s="6"/>
    </row>
    <row r="107" spans="1:20" s="8" customFormat="1" ht="10.5">
      <c r="A107" s="4"/>
      <c r="B107" s="6"/>
      <c r="C107" s="6"/>
      <c r="D107" s="6"/>
      <c r="E107" s="6"/>
      <c r="F107" s="6"/>
      <c r="G107" s="6"/>
      <c r="H107" s="6"/>
      <c r="I107" s="7"/>
      <c r="J107" s="6"/>
      <c r="K107" s="6"/>
      <c r="L107" s="7"/>
      <c r="N107" s="6"/>
      <c r="O107" s="11"/>
      <c r="P107" s="6"/>
      <c r="Q107" s="6"/>
      <c r="R107" s="6"/>
      <c r="S107" s="6"/>
      <c r="T107" s="6"/>
    </row>
    <row r="108" spans="1:20" s="8" customFormat="1" ht="10.5">
      <c r="A108" s="4"/>
      <c r="B108" s="6"/>
      <c r="C108" s="6"/>
      <c r="D108" s="6"/>
      <c r="E108" s="6"/>
      <c r="F108" s="6"/>
      <c r="G108" s="6"/>
      <c r="H108" s="6"/>
      <c r="I108" s="7"/>
      <c r="J108" s="6"/>
      <c r="K108" s="6"/>
      <c r="L108" s="7"/>
      <c r="N108" s="6"/>
      <c r="O108" s="11"/>
      <c r="P108" s="6"/>
      <c r="Q108" s="6"/>
      <c r="R108" s="6"/>
      <c r="S108" s="6"/>
      <c r="T108" s="6"/>
    </row>
    <row r="109" spans="1:20" s="8" customFormat="1" ht="10.5">
      <c r="A109" s="4"/>
      <c r="B109" s="6"/>
      <c r="C109" s="6"/>
      <c r="D109" s="6"/>
      <c r="E109" s="6"/>
      <c r="F109" s="6"/>
      <c r="G109" s="6"/>
      <c r="H109" s="6"/>
      <c r="I109" s="7"/>
      <c r="J109" s="6"/>
      <c r="K109" s="6"/>
      <c r="L109" s="7"/>
      <c r="N109" s="6"/>
      <c r="O109" s="11"/>
      <c r="P109" s="6"/>
      <c r="Q109" s="6"/>
      <c r="R109" s="6"/>
      <c r="S109" s="6"/>
      <c r="T109" s="6"/>
    </row>
    <row r="110" spans="1:20" s="8" customFormat="1" ht="10.5">
      <c r="A110" s="4"/>
      <c r="B110" s="6"/>
      <c r="C110" s="6"/>
      <c r="D110" s="6"/>
      <c r="E110" s="6"/>
      <c r="F110" s="6"/>
      <c r="G110" s="6"/>
      <c r="H110" s="6"/>
      <c r="I110" s="7"/>
      <c r="J110" s="6"/>
      <c r="K110" s="6"/>
      <c r="L110" s="7"/>
      <c r="N110" s="6"/>
      <c r="O110" s="11"/>
      <c r="P110" s="6"/>
      <c r="Q110" s="6"/>
      <c r="R110" s="6"/>
      <c r="S110" s="6"/>
      <c r="T110" s="6"/>
    </row>
    <row r="111" spans="1:20" s="8" customFormat="1" ht="10.5">
      <c r="A111" s="4"/>
      <c r="B111" s="6"/>
      <c r="C111" s="6"/>
      <c r="D111" s="6"/>
      <c r="E111" s="6"/>
      <c r="F111" s="6"/>
      <c r="G111" s="6"/>
      <c r="H111" s="6"/>
      <c r="I111" s="7"/>
      <c r="J111" s="6"/>
      <c r="K111" s="6"/>
      <c r="L111" s="7"/>
      <c r="N111" s="6"/>
      <c r="O111" s="11"/>
      <c r="P111" s="6"/>
      <c r="Q111" s="6"/>
      <c r="R111" s="6"/>
      <c r="S111" s="6"/>
      <c r="T111" s="6"/>
    </row>
    <row r="112" spans="1:20" s="8" customFormat="1" ht="10.5">
      <c r="A112" s="4"/>
      <c r="B112" s="6"/>
      <c r="C112" s="6"/>
      <c r="D112" s="6"/>
      <c r="E112" s="6"/>
      <c r="F112" s="6"/>
      <c r="G112" s="6"/>
      <c r="H112" s="6"/>
      <c r="I112" s="7"/>
      <c r="J112" s="6"/>
      <c r="K112" s="6"/>
      <c r="L112" s="7"/>
      <c r="N112" s="6"/>
      <c r="O112" s="11"/>
      <c r="P112" s="6"/>
      <c r="Q112" s="6"/>
      <c r="R112" s="6"/>
      <c r="S112" s="6"/>
      <c r="T112" s="6"/>
    </row>
    <row r="113" spans="1:20" s="8" customFormat="1" ht="10.5">
      <c r="A113" s="4"/>
      <c r="B113" s="6"/>
      <c r="C113" s="6"/>
      <c r="D113" s="6"/>
      <c r="E113" s="6"/>
      <c r="F113" s="6"/>
      <c r="G113" s="6"/>
      <c r="H113" s="6"/>
      <c r="I113" s="7"/>
      <c r="J113" s="6"/>
      <c r="K113" s="6"/>
      <c r="L113" s="7"/>
      <c r="N113" s="6"/>
      <c r="O113" s="11"/>
      <c r="P113" s="6"/>
      <c r="Q113" s="6"/>
      <c r="R113" s="6"/>
      <c r="S113" s="6"/>
      <c r="T113" s="6"/>
    </row>
    <row r="114" spans="1:20" s="8" customFormat="1" ht="10.5">
      <c r="A114" s="4"/>
      <c r="B114" s="6"/>
      <c r="C114" s="6"/>
      <c r="D114" s="6"/>
      <c r="E114" s="6"/>
      <c r="F114" s="6"/>
      <c r="G114" s="6"/>
      <c r="H114" s="6"/>
      <c r="I114" s="7"/>
      <c r="J114" s="6"/>
      <c r="K114" s="6"/>
      <c r="L114" s="7"/>
      <c r="N114" s="6"/>
      <c r="O114" s="11"/>
      <c r="P114" s="6"/>
      <c r="Q114" s="6"/>
      <c r="R114" s="6"/>
      <c r="S114" s="6"/>
      <c r="T114" s="6"/>
    </row>
    <row r="115" spans="1:20" s="8" customFormat="1" ht="10.5">
      <c r="A115" s="4"/>
      <c r="B115" s="6"/>
      <c r="C115" s="6"/>
      <c r="D115" s="6"/>
      <c r="E115" s="6"/>
      <c r="F115" s="6"/>
      <c r="G115" s="6"/>
      <c r="H115" s="6"/>
      <c r="I115" s="7"/>
      <c r="J115" s="6"/>
      <c r="K115" s="6"/>
      <c r="L115" s="7"/>
      <c r="N115" s="6"/>
      <c r="O115" s="11"/>
      <c r="P115" s="6"/>
      <c r="Q115" s="6"/>
      <c r="R115" s="6"/>
      <c r="S115" s="6"/>
      <c r="T115" s="6"/>
    </row>
    <row r="116" spans="1:20" s="8" customFormat="1" ht="10.5">
      <c r="A116" s="4"/>
      <c r="B116" s="6"/>
      <c r="C116" s="6"/>
      <c r="D116" s="6"/>
      <c r="E116" s="6"/>
      <c r="F116" s="6"/>
      <c r="G116" s="6"/>
      <c r="H116" s="6"/>
      <c r="I116" s="7"/>
      <c r="J116" s="6"/>
      <c r="K116" s="6"/>
      <c r="L116" s="7"/>
      <c r="N116" s="6"/>
      <c r="O116" s="11"/>
      <c r="P116" s="6"/>
      <c r="Q116" s="6"/>
      <c r="R116" s="6"/>
      <c r="S116" s="6"/>
      <c r="T116" s="6"/>
    </row>
    <row r="117" spans="1:20" s="8" customFormat="1" ht="10.5">
      <c r="A117" s="4"/>
      <c r="B117" s="6"/>
      <c r="C117" s="6"/>
      <c r="D117" s="6"/>
      <c r="E117" s="6"/>
      <c r="F117" s="6"/>
      <c r="G117" s="6"/>
      <c r="H117" s="6"/>
      <c r="I117" s="7"/>
      <c r="J117" s="6"/>
      <c r="K117" s="6"/>
      <c r="L117" s="7"/>
      <c r="N117" s="6"/>
      <c r="O117" s="11"/>
      <c r="P117" s="6"/>
      <c r="Q117" s="6"/>
      <c r="R117" s="6"/>
      <c r="S117" s="6"/>
      <c r="T117" s="6"/>
    </row>
    <row r="118" spans="1:20" s="8" customFormat="1" ht="10.5">
      <c r="A118" s="4"/>
      <c r="B118" s="6"/>
      <c r="C118" s="6"/>
      <c r="D118" s="6"/>
      <c r="E118" s="6"/>
      <c r="F118" s="6"/>
      <c r="G118" s="6"/>
      <c r="H118" s="6"/>
      <c r="I118" s="7"/>
      <c r="J118" s="6"/>
      <c r="K118" s="6"/>
      <c r="L118" s="7"/>
      <c r="N118" s="6"/>
      <c r="O118" s="11"/>
      <c r="P118" s="6"/>
      <c r="Q118" s="6"/>
      <c r="R118" s="6"/>
      <c r="S118" s="6"/>
      <c r="T118" s="6"/>
    </row>
    <row r="119" spans="1:20" s="8" customFormat="1" ht="10.5">
      <c r="A119" s="4"/>
      <c r="B119" s="6"/>
      <c r="C119" s="6"/>
      <c r="D119" s="6"/>
      <c r="E119" s="6"/>
      <c r="F119" s="6"/>
      <c r="G119" s="6"/>
      <c r="H119" s="6"/>
      <c r="I119" s="7"/>
      <c r="J119" s="6"/>
      <c r="K119" s="6"/>
      <c r="L119" s="7"/>
      <c r="N119" s="6"/>
      <c r="O119" s="11"/>
      <c r="P119" s="6"/>
      <c r="Q119" s="6"/>
      <c r="R119" s="6"/>
      <c r="S119" s="6"/>
      <c r="T119" s="6"/>
    </row>
    <row r="120" spans="1:20" s="8" customFormat="1" ht="10.5">
      <c r="A120" s="4"/>
      <c r="B120" s="6"/>
      <c r="C120" s="6"/>
      <c r="D120" s="6"/>
      <c r="E120" s="6"/>
      <c r="F120" s="6"/>
      <c r="G120" s="6"/>
      <c r="H120" s="6"/>
      <c r="I120" s="7"/>
      <c r="J120" s="6"/>
      <c r="K120" s="6"/>
      <c r="L120" s="7"/>
      <c r="N120" s="6"/>
      <c r="O120" s="11"/>
      <c r="P120" s="6"/>
      <c r="Q120" s="6"/>
      <c r="R120" s="6"/>
      <c r="S120" s="6"/>
      <c r="T120" s="6"/>
    </row>
    <row r="121" spans="1:20" s="8" customFormat="1" ht="10.5">
      <c r="A121" s="4"/>
      <c r="B121" s="6"/>
      <c r="C121" s="6"/>
      <c r="D121" s="6"/>
      <c r="E121" s="6"/>
      <c r="F121" s="6"/>
      <c r="G121" s="6"/>
      <c r="H121" s="6"/>
      <c r="I121" s="7"/>
      <c r="J121" s="6"/>
      <c r="K121" s="6"/>
      <c r="L121" s="7"/>
      <c r="N121" s="6"/>
      <c r="O121" s="11"/>
      <c r="P121" s="6"/>
      <c r="Q121" s="6"/>
      <c r="R121" s="6"/>
      <c r="S121" s="6"/>
      <c r="T121" s="6"/>
    </row>
    <row r="122" spans="1:20" s="8" customFormat="1" ht="10.5">
      <c r="A122" s="4"/>
      <c r="B122" s="6"/>
      <c r="C122" s="6"/>
      <c r="D122" s="6"/>
      <c r="E122" s="6"/>
      <c r="F122" s="6"/>
      <c r="G122" s="6"/>
      <c r="H122" s="6"/>
      <c r="I122" s="7"/>
      <c r="J122" s="6"/>
      <c r="K122" s="6"/>
      <c r="L122" s="7"/>
      <c r="N122" s="6"/>
      <c r="O122" s="11"/>
      <c r="P122" s="6"/>
      <c r="Q122" s="6"/>
      <c r="R122" s="6"/>
      <c r="S122" s="6"/>
      <c r="T122" s="6"/>
    </row>
    <row r="123" spans="1:20" s="8" customFormat="1" ht="10.5">
      <c r="A123" s="4"/>
      <c r="B123" s="6"/>
      <c r="C123" s="6"/>
      <c r="D123" s="6"/>
      <c r="E123" s="6"/>
      <c r="F123" s="6"/>
      <c r="G123" s="6"/>
      <c r="H123" s="6"/>
      <c r="I123" s="7"/>
      <c r="J123" s="6"/>
      <c r="K123" s="6"/>
      <c r="L123" s="7"/>
      <c r="N123" s="6"/>
      <c r="O123" s="11"/>
      <c r="P123" s="6"/>
      <c r="Q123" s="6"/>
      <c r="R123" s="6"/>
      <c r="S123" s="6"/>
      <c r="T123" s="6"/>
    </row>
    <row r="124" spans="1:20" s="8" customFormat="1" ht="10.5">
      <c r="A124" s="4"/>
      <c r="B124" s="6"/>
      <c r="C124" s="6"/>
      <c r="D124" s="6"/>
      <c r="E124" s="6"/>
      <c r="F124" s="6"/>
      <c r="G124" s="6"/>
      <c r="H124" s="6"/>
      <c r="I124" s="7"/>
      <c r="J124" s="6"/>
      <c r="K124" s="6"/>
      <c r="L124" s="7"/>
      <c r="N124" s="6"/>
      <c r="O124" s="11"/>
      <c r="P124" s="6"/>
      <c r="Q124" s="6"/>
      <c r="R124" s="6"/>
      <c r="S124" s="6"/>
      <c r="T124" s="6"/>
    </row>
    <row r="125" spans="1:20" s="8" customFormat="1" ht="10.5">
      <c r="A125" s="4"/>
      <c r="B125" s="6"/>
      <c r="C125" s="6"/>
      <c r="D125" s="6"/>
      <c r="E125" s="6"/>
      <c r="F125" s="6"/>
      <c r="G125" s="6"/>
      <c r="H125" s="6"/>
      <c r="I125" s="7"/>
      <c r="J125" s="6"/>
      <c r="K125" s="6"/>
      <c r="L125" s="7"/>
      <c r="N125" s="6"/>
      <c r="O125" s="11"/>
      <c r="P125" s="6"/>
      <c r="Q125" s="6"/>
      <c r="R125" s="6"/>
      <c r="S125" s="6"/>
      <c r="T125" s="6"/>
    </row>
    <row r="126" spans="1:20" s="8" customFormat="1" ht="10.5">
      <c r="A126" s="4"/>
      <c r="B126" s="6"/>
      <c r="C126" s="6"/>
      <c r="D126" s="6"/>
      <c r="E126" s="6"/>
      <c r="F126" s="6"/>
      <c r="G126" s="6"/>
      <c r="H126" s="6"/>
      <c r="I126" s="7"/>
      <c r="J126" s="6"/>
      <c r="K126" s="6"/>
      <c r="L126" s="7"/>
      <c r="N126" s="6"/>
      <c r="O126" s="11"/>
      <c r="P126" s="6"/>
      <c r="Q126" s="6"/>
      <c r="R126" s="6"/>
      <c r="S126" s="6"/>
      <c r="T126" s="6"/>
    </row>
    <row r="127" spans="1:20" s="8" customFormat="1" ht="10.5">
      <c r="A127" s="4"/>
      <c r="B127" s="6"/>
      <c r="C127" s="6"/>
      <c r="D127" s="6"/>
      <c r="E127" s="6"/>
      <c r="F127" s="6"/>
      <c r="G127" s="6"/>
      <c r="H127" s="6"/>
      <c r="I127" s="7"/>
      <c r="J127" s="6"/>
      <c r="K127" s="6"/>
      <c r="L127" s="7"/>
      <c r="N127" s="6"/>
      <c r="O127" s="11"/>
      <c r="P127" s="6"/>
      <c r="Q127" s="6"/>
      <c r="R127" s="6"/>
      <c r="S127" s="6"/>
      <c r="T127" s="6"/>
    </row>
    <row r="128" spans="1:20" s="8" customFormat="1" ht="10.5">
      <c r="A128" s="4"/>
      <c r="B128" s="6"/>
      <c r="C128" s="6"/>
      <c r="D128" s="6"/>
      <c r="E128" s="6"/>
      <c r="F128" s="6"/>
      <c r="G128" s="6"/>
      <c r="H128" s="6"/>
      <c r="I128" s="7"/>
      <c r="J128" s="6"/>
      <c r="K128" s="6"/>
      <c r="L128" s="7"/>
      <c r="N128" s="6"/>
      <c r="O128" s="11"/>
      <c r="P128" s="6"/>
      <c r="Q128" s="6"/>
      <c r="R128" s="6"/>
      <c r="S128" s="6"/>
      <c r="T128" s="6"/>
    </row>
    <row r="129" spans="1:20" s="8" customFormat="1" ht="10.5">
      <c r="A129" s="4"/>
      <c r="B129" s="6"/>
      <c r="C129" s="6"/>
      <c r="D129" s="6"/>
      <c r="E129" s="6"/>
      <c r="F129" s="6"/>
      <c r="G129" s="6"/>
      <c r="H129" s="6"/>
      <c r="I129" s="7"/>
      <c r="J129" s="6"/>
      <c r="K129" s="6"/>
      <c r="L129" s="7"/>
      <c r="N129" s="6"/>
      <c r="O129" s="11"/>
      <c r="P129" s="6"/>
      <c r="Q129" s="6"/>
      <c r="R129" s="6"/>
      <c r="S129" s="6"/>
      <c r="T129" s="6"/>
    </row>
    <row r="130" spans="1:20" s="8" customFormat="1" ht="10.5">
      <c r="A130" s="4"/>
      <c r="B130" s="6"/>
      <c r="C130" s="6"/>
      <c r="D130" s="6"/>
      <c r="E130" s="6"/>
      <c r="F130" s="6"/>
      <c r="G130" s="6"/>
      <c r="H130" s="6"/>
      <c r="I130" s="7"/>
      <c r="J130" s="6"/>
      <c r="K130" s="6"/>
      <c r="L130" s="7"/>
      <c r="N130" s="6"/>
      <c r="O130" s="11"/>
      <c r="P130" s="6"/>
      <c r="Q130" s="6"/>
      <c r="R130" s="6"/>
      <c r="S130" s="6"/>
      <c r="T130" s="6"/>
    </row>
    <row r="131" spans="1:20" s="8" customFormat="1" ht="10.5">
      <c r="A131" s="4"/>
      <c r="B131" s="6"/>
      <c r="C131" s="6"/>
      <c r="D131" s="6"/>
      <c r="E131" s="6"/>
      <c r="F131" s="6"/>
      <c r="G131" s="6"/>
      <c r="H131" s="6"/>
      <c r="I131" s="7"/>
      <c r="J131" s="6"/>
      <c r="K131" s="6"/>
      <c r="L131" s="7"/>
      <c r="N131" s="6"/>
      <c r="O131" s="11"/>
      <c r="P131" s="6"/>
      <c r="Q131" s="6"/>
      <c r="R131" s="6"/>
      <c r="S131" s="6"/>
      <c r="T131" s="6"/>
    </row>
    <row r="132" spans="1:20" s="8" customFormat="1" ht="10.5">
      <c r="A132" s="4"/>
      <c r="B132" s="6"/>
      <c r="C132" s="6"/>
      <c r="D132" s="6"/>
      <c r="E132" s="6"/>
      <c r="F132" s="6"/>
      <c r="G132" s="6"/>
      <c r="H132" s="6"/>
      <c r="I132" s="7"/>
      <c r="J132" s="6"/>
      <c r="K132" s="6"/>
      <c r="L132" s="7"/>
      <c r="N132" s="6"/>
      <c r="O132" s="11"/>
      <c r="P132" s="6"/>
      <c r="Q132" s="6"/>
      <c r="R132" s="6"/>
      <c r="S132" s="6"/>
      <c r="T132" s="6"/>
    </row>
    <row r="133" spans="1:20" s="8" customFormat="1" ht="10.5">
      <c r="A133" s="4"/>
      <c r="B133" s="6"/>
      <c r="C133" s="6"/>
      <c r="D133" s="6"/>
      <c r="E133" s="6"/>
      <c r="F133" s="6"/>
      <c r="G133" s="6"/>
      <c r="H133" s="6"/>
      <c r="I133" s="7"/>
      <c r="J133" s="6"/>
      <c r="K133" s="6"/>
      <c r="L133" s="7"/>
      <c r="N133" s="6"/>
      <c r="O133" s="11"/>
      <c r="P133" s="6"/>
      <c r="Q133" s="6"/>
      <c r="R133" s="6"/>
      <c r="S133" s="6"/>
      <c r="T133" s="6"/>
    </row>
    <row r="134" spans="1:20" s="8" customFormat="1" ht="10.5">
      <c r="A134" s="4"/>
      <c r="B134" s="6"/>
      <c r="C134" s="6"/>
      <c r="D134" s="6"/>
      <c r="E134" s="6"/>
      <c r="F134" s="6"/>
      <c r="G134" s="6"/>
      <c r="H134" s="6"/>
      <c r="I134" s="7"/>
      <c r="J134" s="6"/>
      <c r="K134" s="6"/>
      <c r="L134" s="7"/>
      <c r="N134" s="6"/>
      <c r="O134" s="11"/>
      <c r="P134" s="6"/>
      <c r="Q134" s="6"/>
      <c r="R134" s="6"/>
      <c r="S134" s="6"/>
      <c r="T134" s="6"/>
    </row>
    <row r="135" spans="1:20" s="8" customFormat="1" ht="10.5">
      <c r="A135" s="4"/>
      <c r="B135" s="6"/>
      <c r="C135" s="6"/>
      <c r="D135" s="6"/>
      <c r="E135" s="6"/>
      <c r="F135" s="6"/>
      <c r="G135" s="6"/>
      <c r="H135" s="6"/>
      <c r="I135" s="7"/>
      <c r="J135" s="6"/>
      <c r="K135" s="6"/>
      <c r="L135" s="7"/>
      <c r="N135" s="6"/>
      <c r="O135" s="11"/>
      <c r="P135" s="6"/>
      <c r="Q135" s="6"/>
      <c r="R135" s="6"/>
      <c r="S135" s="6"/>
      <c r="T135" s="6"/>
    </row>
    <row r="136" spans="1:20" s="8" customFormat="1" ht="10.5">
      <c r="A136" s="4"/>
      <c r="B136" s="6"/>
      <c r="C136" s="6"/>
      <c r="D136" s="6"/>
      <c r="E136" s="6"/>
      <c r="F136" s="6"/>
      <c r="G136" s="6"/>
      <c r="H136" s="6"/>
      <c r="I136" s="7"/>
      <c r="J136" s="6"/>
      <c r="K136" s="6"/>
      <c r="L136" s="7"/>
      <c r="N136" s="6"/>
      <c r="O136" s="11"/>
      <c r="P136" s="6"/>
      <c r="Q136" s="6"/>
      <c r="R136" s="6"/>
      <c r="S136" s="6"/>
      <c r="T136" s="6"/>
    </row>
    <row r="137" spans="1:20" s="8" customFormat="1" ht="10.5">
      <c r="A137" s="4"/>
      <c r="B137" s="6"/>
      <c r="C137" s="6"/>
      <c r="D137" s="6"/>
      <c r="E137" s="6"/>
      <c r="F137" s="6"/>
      <c r="G137" s="6"/>
      <c r="H137" s="6"/>
      <c r="I137" s="7"/>
      <c r="J137" s="6"/>
      <c r="K137" s="6"/>
      <c r="L137" s="7"/>
      <c r="N137" s="6"/>
      <c r="O137" s="11"/>
      <c r="P137" s="6"/>
      <c r="Q137" s="6"/>
      <c r="R137" s="6"/>
      <c r="S137" s="6"/>
      <c r="T137" s="6"/>
    </row>
    <row r="138" spans="1:20" s="8" customFormat="1" ht="10.5">
      <c r="A138" s="4"/>
      <c r="B138" s="6"/>
      <c r="C138" s="6"/>
      <c r="D138" s="6"/>
      <c r="E138" s="6"/>
      <c r="F138" s="6"/>
      <c r="G138" s="6"/>
      <c r="H138" s="6"/>
      <c r="I138" s="7"/>
      <c r="J138" s="6"/>
      <c r="K138" s="6"/>
      <c r="L138" s="7"/>
      <c r="N138" s="6"/>
      <c r="O138" s="11"/>
      <c r="P138" s="6"/>
      <c r="Q138" s="6"/>
      <c r="R138" s="6"/>
      <c r="S138" s="6"/>
      <c r="T138" s="6"/>
    </row>
    <row r="139" spans="1:20" s="8" customFormat="1" ht="10.5">
      <c r="A139" s="4"/>
      <c r="B139" s="6"/>
      <c r="C139" s="6"/>
      <c r="D139" s="6"/>
      <c r="E139" s="6"/>
      <c r="F139" s="6"/>
      <c r="G139" s="6"/>
      <c r="H139" s="6"/>
      <c r="I139" s="7"/>
      <c r="J139" s="6"/>
      <c r="K139" s="6"/>
      <c r="L139" s="7"/>
      <c r="N139" s="6"/>
      <c r="O139" s="11"/>
      <c r="P139" s="6"/>
      <c r="Q139" s="6"/>
      <c r="R139" s="6"/>
      <c r="S139" s="6"/>
      <c r="T139" s="6"/>
    </row>
    <row r="140" spans="1:20" s="8" customFormat="1" ht="10.5">
      <c r="A140" s="4"/>
      <c r="B140" s="6"/>
      <c r="C140" s="6"/>
      <c r="D140" s="6"/>
      <c r="E140" s="6"/>
      <c r="F140" s="6"/>
      <c r="G140" s="6"/>
      <c r="H140" s="6"/>
      <c r="I140" s="7"/>
      <c r="J140" s="6"/>
      <c r="K140" s="6"/>
      <c r="L140" s="7"/>
      <c r="N140" s="6"/>
      <c r="O140" s="11"/>
      <c r="P140" s="6"/>
      <c r="Q140" s="6"/>
      <c r="R140" s="6"/>
      <c r="S140" s="6"/>
      <c r="T140" s="6"/>
    </row>
    <row r="141" spans="1:20" s="8" customFormat="1" ht="10.5">
      <c r="A141" s="4"/>
      <c r="B141" s="6"/>
      <c r="C141" s="6"/>
      <c r="D141" s="6"/>
      <c r="E141" s="6"/>
      <c r="F141" s="6"/>
      <c r="G141" s="6"/>
      <c r="H141" s="6"/>
      <c r="I141" s="7"/>
      <c r="J141" s="6"/>
      <c r="K141" s="6"/>
      <c r="L141" s="7"/>
      <c r="N141" s="6"/>
      <c r="O141" s="11"/>
      <c r="P141" s="6"/>
      <c r="Q141" s="6"/>
      <c r="R141" s="6"/>
      <c r="S141" s="6"/>
      <c r="T141" s="6"/>
    </row>
    <row r="142" spans="1:20" s="8" customFormat="1" ht="10.5">
      <c r="A142" s="4"/>
      <c r="B142" s="6"/>
      <c r="C142" s="6"/>
      <c r="D142" s="6"/>
      <c r="E142" s="6"/>
      <c r="F142" s="6"/>
      <c r="G142" s="6"/>
      <c r="H142" s="6"/>
      <c r="I142" s="7"/>
      <c r="J142" s="6"/>
      <c r="K142" s="6"/>
      <c r="L142" s="7"/>
      <c r="N142" s="6"/>
      <c r="O142" s="11"/>
      <c r="P142" s="6"/>
      <c r="Q142" s="6"/>
      <c r="R142" s="6"/>
      <c r="S142" s="6"/>
      <c r="T142" s="6"/>
    </row>
    <row r="143" spans="1:20" s="8" customFormat="1" ht="10.5">
      <c r="A143" s="4"/>
      <c r="B143" s="6"/>
      <c r="C143" s="6"/>
      <c r="D143" s="6"/>
      <c r="E143" s="6"/>
      <c r="F143" s="6"/>
      <c r="G143" s="6"/>
      <c r="H143" s="6"/>
      <c r="I143" s="7"/>
      <c r="J143" s="6"/>
      <c r="K143" s="6"/>
      <c r="L143" s="7"/>
      <c r="N143" s="6"/>
      <c r="O143" s="11"/>
      <c r="P143" s="6"/>
      <c r="Q143" s="6"/>
      <c r="R143" s="6"/>
      <c r="S143" s="6"/>
      <c r="T143" s="6"/>
    </row>
    <row r="144" spans="1:20" s="8" customFormat="1" ht="10.5">
      <c r="A144" s="4"/>
      <c r="B144" s="6"/>
      <c r="C144" s="6"/>
      <c r="D144" s="6"/>
      <c r="E144" s="6"/>
      <c r="F144" s="6"/>
      <c r="G144" s="6"/>
      <c r="H144" s="6"/>
      <c r="I144" s="7"/>
      <c r="J144" s="6"/>
      <c r="K144" s="6"/>
      <c r="L144" s="7"/>
      <c r="N144" s="6"/>
      <c r="O144" s="11"/>
      <c r="P144" s="6"/>
      <c r="Q144" s="6"/>
      <c r="R144" s="6"/>
      <c r="S144" s="6"/>
      <c r="T144" s="6"/>
    </row>
    <row r="145" spans="1:20" s="8" customFormat="1" ht="10.5">
      <c r="A145" s="4"/>
      <c r="B145" s="6"/>
      <c r="C145" s="6"/>
      <c r="D145" s="6"/>
      <c r="E145" s="6"/>
      <c r="F145" s="6"/>
      <c r="G145" s="6"/>
      <c r="H145" s="6"/>
      <c r="I145" s="7"/>
      <c r="J145" s="6"/>
      <c r="K145" s="6"/>
      <c r="L145" s="7"/>
      <c r="N145" s="6"/>
      <c r="O145" s="11"/>
      <c r="P145" s="6"/>
      <c r="Q145" s="6"/>
      <c r="R145" s="6"/>
      <c r="S145" s="6"/>
      <c r="T145" s="6"/>
    </row>
    <row r="146" spans="1:20" s="8" customFormat="1" ht="10.5">
      <c r="A146" s="4"/>
      <c r="B146" s="6"/>
      <c r="C146" s="6"/>
      <c r="D146" s="6"/>
      <c r="E146" s="6"/>
      <c r="F146" s="6"/>
      <c r="G146" s="6"/>
      <c r="H146" s="6"/>
      <c r="I146" s="7"/>
      <c r="J146" s="6"/>
      <c r="K146" s="6"/>
      <c r="L146" s="7"/>
      <c r="N146" s="6"/>
      <c r="O146" s="11"/>
      <c r="P146" s="6"/>
      <c r="Q146" s="6"/>
      <c r="R146" s="6"/>
      <c r="S146" s="6"/>
      <c r="T146" s="6"/>
    </row>
    <row r="147" spans="1:20" s="8" customFormat="1" ht="10.5">
      <c r="A147" s="4"/>
      <c r="B147" s="6"/>
      <c r="C147" s="6"/>
      <c r="D147" s="6"/>
      <c r="E147" s="6"/>
      <c r="F147" s="6"/>
      <c r="G147" s="6"/>
      <c r="H147" s="6"/>
      <c r="I147" s="7"/>
      <c r="J147" s="6"/>
      <c r="K147" s="6"/>
      <c r="L147" s="7"/>
      <c r="N147" s="6"/>
      <c r="O147" s="11"/>
      <c r="P147" s="6"/>
      <c r="Q147" s="6"/>
      <c r="R147" s="6"/>
      <c r="S147" s="6"/>
      <c r="T147" s="6"/>
    </row>
    <row r="148" spans="1:20" s="8" customFormat="1" ht="10.5">
      <c r="A148" s="4"/>
      <c r="B148" s="6"/>
      <c r="C148" s="6"/>
      <c r="D148" s="6"/>
      <c r="E148" s="6"/>
      <c r="F148" s="6"/>
      <c r="G148" s="6"/>
      <c r="H148" s="6"/>
      <c r="I148" s="7"/>
      <c r="J148" s="6"/>
      <c r="K148" s="6"/>
      <c r="L148" s="7"/>
      <c r="N148" s="6"/>
      <c r="O148" s="11"/>
      <c r="P148" s="6"/>
      <c r="Q148" s="6"/>
      <c r="R148" s="6"/>
      <c r="S148" s="6"/>
      <c r="T148" s="6"/>
    </row>
    <row r="149" spans="1:20" s="8" customFormat="1" ht="10.5">
      <c r="A149" s="4"/>
      <c r="B149" s="6"/>
      <c r="C149" s="6"/>
      <c r="D149" s="6"/>
      <c r="E149" s="6"/>
      <c r="F149" s="6"/>
      <c r="G149" s="6"/>
      <c r="H149" s="6"/>
      <c r="I149" s="7"/>
      <c r="J149" s="6"/>
      <c r="K149" s="6"/>
      <c r="L149" s="7"/>
      <c r="N149" s="6"/>
      <c r="O149" s="11"/>
      <c r="P149" s="6"/>
      <c r="Q149" s="6"/>
      <c r="R149" s="6"/>
      <c r="S149" s="6"/>
      <c r="T149" s="6"/>
    </row>
    <row r="150" spans="1:20" s="8" customFormat="1" ht="10.5">
      <c r="A150" s="4"/>
      <c r="B150" s="6"/>
      <c r="C150" s="6"/>
      <c r="D150" s="6"/>
      <c r="E150" s="6"/>
      <c r="F150" s="6"/>
      <c r="G150" s="6"/>
      <c r="H150" s="6"/>
      <c r="I150" s="7"/>
      <c r="J150" s="6"/>
      <c r="K150" s="6"/>
      <c r="L150" s="7"/>
      <c r="N150" s="6"/>
      <c r="O150" s="11"/>
      <c r="P150" s="6"/>
      <c r="Q150" s="6"/>
      <c r="R150" s="6"/>
      <c r="S150" s="6"/>
      <c r="T150" s="6"/>
    </row>
    <row r="151" spans="1:20" s="8" customFormat="1" ht="10.5">
      <c r="A151" s="4"/>
      <c r="B151" s="6"/>
      <c r="C151" s="6"/>
      <c r="D151" s="6"/>
      <c r="E151" s="6"/>
      <c r="F151" s="6"/>
      <c r="G151" s="6"/>
      <c r="H151" s="6"/>
      <c r="I151" s="7"/>
      <c r="J151" s="6"/>
      <c r="K151" s="6"/>
      <c r="L151" s="7"/>
      <c r="N151" s="6"/>
      <c r="O151" s="11"/>
      <c r="P151" s="6"/>
      <c r="Q151" s="6"/>
      <c r="R151" s="6"/>
      <c r="S151" s="6"/>
      <c r="T151" s="6"/>
    </row>
    <row r="152" spans="1:20" s="8" customFormat="1" ht="10.5">
      <c r="A152" s="4"/>
      <c r="B152" s="6"/>
      <c r="C152" s="6"/>
      <c r="D152" s="6"/>
      <c r="E152" s="6"/>
      <c r="F152" s="6"/>
      <c r="G152" s="6"/>
      <c r="H152" s="6"/>
      <c r="I152" s="7"/>
      <c r="J152" s="6"/>
      <c r="K152" s="6"/>
      <c r="L152" s="7"/>
      <c r="N152" s="6"/>
      <c r="O152" s="11"/>
      <c r="P152" s="6"/>
      <c r="Q152" s="6"/>
      <c r="R152" s="6"/>
      <c r="S152" s="6"/>
      <c r="T152" s="6"/>
    </row>
    <row r="153" spans="1:20" s="8" customFormat="1" ht="10.5">
      <c r="A153" s="4"/>
      <c r="B153" s="6"/>
      <c r="C153" s="6"/>
      <c r="D153" s="6"/>
      <c r="E153" s="6"/>
      <c r="F153" s="6"/>
      <c r="G153" s="6"/>
      <c r="H153" s="6"/>
      <c r="I153" s="7"/>
      <c r="J153" s="6"/>
      <c r="K153" s="6"/>
      <c r="L153" s="7"/>
      <c r="N153" s="6"/>
      <c r="O153" s="11"/>
      <c r="P153" s="6"/>
      <c r="Q153" s="6"/>
      <c r="R153" s="6"/>
      <c r="S153" s="6"/>
      <c r="T153" s="6"/>
    </row>
    <row r="154" spans="1:20" s="8" customFormat="1" ht="10.5">
      <c r="A154" s="4"/>
      <c r="B154" s="6"/>
      <c r="C154" s="6"/>
      <c r="D154" s="6"/>
      <c r="E154" s="6"/>
      <c r="F154" s="6"/>
      <c r="G154" s="6"/>
      <c r="H154" s="6"/>
      <c r="I154" s="7"/>
      <c r="J154" s="6"/>
      <c r="K154" s="6"/>
      <c r="L154" s="7"/>
      <c r="N154" s="6"/>
      <c r="O154" s="11"/>
      <c r="P154" s="6"/>
      <c r="Q154" s="6"/>
      <c r="R154" s="6"/>
      <c r="S154" s="6"/>
      <c r="T154" s="6"/>
    </row>
    <row r="155" spans="1:20" s="8" customFormat="1" ht="10.5">
      <c r="A155" s="4"/>
      <c r="B155" s="6"/>
      <c r="C155" s="6"/>
      <c r="D155" s="6"/>
      <c r="E155" s="6"/>
      <c r="F155" s="6"/>
      <c r="G155" s="6"/>
      <c r="H155" s="6"/>
      <c r="I155" s="7"/>
      <c r="J155" s="6"/>
      <c r="K155" s="6"/>
      <c r="L155" s="7"/>
      <c r="N155" s="6"/>
      <c r="O155" s="11"/>
      <c r="P155" s="6"/>
      <c r="Q155" s="6"/>
      <c r="R155" s="6"/>
      <c r="S155" s="6"/>
      <c r="T155" s="6"/>
    </row>
    <row r="156" spans="1:20" s="8" customFormat="1" ht="10.5">
      <c r="A156" s="4"/>
      <c r="B156" s="6"/>
      <c r="C156" s="6"/>
      <c r="D156" s="6"/>
      <c r="E156" s="6"/>
      <c r="F156" s="6"/>
      <c r="G156" s="6"/>
      <c r="H156" s="6"/>
      <c r="I156" s="7"/>
      <c r="J156" s="6"/>
      <c r="K156" s="6"/>
      <c r="L156" s="7"/>
      <c r="N156" s="6"/>
      <c r="O156" s="11"/>
      <c r="P156" s="6"/>
      <c r="Q156" s="6"/>
      <c r="R156" s="6"/>
      <c r="S156" s="6"/>
      <c r="T156" s="6"/>
    </row>
    <row r="157" spans="1:20" s="8" customFormat="1" ht="10.5">
      <c r="A157" s="4"/>
      <c r="B157" s="6"/>
      <c r="C157" s="6"/>
      <c r="D157" s="6"/>
      <c r="E157" s="6"/>
      <c r="F157" s="6"/>
      <c r="G157" s="6"/>
      <c r="H157" s="6"/>
      <c r="I157" s="7"/>
      <c r="J157" s="6"/>
      <c r="K157" s="6"/>
      <c r="L157" s="7"/>
      <c r="N157" s="6"/>
      <c r="O157" s="11"/>
      <c r="P157" s="6"/>
      <c r="Q157" s="6"/>
      <c r="R157" s="6"/>
      <c r="S157" s="6"/>
      <c r="T157" s="6"/>
    </row>
    <row r="158" spans="1:20" s="8" customFormat="1" ht="10.5">
      <c r="A158" s="4"/>
      <c r="B158" s="6"/>
      <c r="C158" s="6"/>
      <c r="D158" s="6"/>
      <c r="E158" s="6"/>
      <c r="F158" s="6"/>
      <c r="G158" s="6"/>
      <c r="H158" s="6"/>
      <c r="I158" s="7"/>
      <c r="J158" s="6"/>
      <c r="K158" s="6"/>
      <c r="L158" s="7"/>
      <c r="N158" s="6"/>
      <c r="O158" s="11"/>
      <c r="P158" s="6"/>
      <c r="Q158" s="6"/>
      <c r="R158" s="6"/>
      <c r="S158" s="6"/>
      <c r="T158" s="6"/>
    </row>
    <row r="159" spans="1:20" s="8" customFormat="1" ht="10.5">
      <c r="A159" s="4"/>
      <c r="B159" s="6"/>
      <c r="C159" s="6"/>
      <c r="D159" s="6"/>
      <c r="E159" s="6"/>
      <c r="F159" s="6"/>
      <c r="G159" s="6"/>
      <c r="H159" s="6"/>
      <c r="I159" s="7"/>
      <c r="J159" s="6"/>
      <c r="K159" s="6"/>
      <c r="L159" s="7"/>
      <c r="N159" s="6"/>
      <c r="O159" s="11"/>
      <c r="P159" s="6"/>
      <c r="Q159" s="6"/>
      <c r="R159" s="6"/>
      <c r="S159" s="6"/>
      <c r="T159" s="6"/>
    </row>
    <row r="160" spans="1:20" s="8" customFormat="1" ht="10.5">
      <c r="A160" s="4"/>
      <c r="B160" s="6"/>
      <c r="C160" s="6"/>
      <c r="D160" s="6"/>
      <c r="E160" s="6"/>
      <c r="F160" s="6"/>
      <c r="G160" s="6"/>
      <c r="H160" s="6"/>
      <c r="I160" s="7"/>
      <c r="J160" s="6"/>
      <c r="K160" s="6"/>
      <c r="L160" s="7"/>
      <c r="N160" s="6"/>
      <c r="O160" s="11"/>
      <c r="P160" s="6"/>
      <c r="Q160" s="6"/>
      <c r="R160" s="6"/>
      <c r="S160" s="6"/>
      <c r="T160" s="6"/>
    </row>
    <row r="161" spans="1:20" s="8" customFormat="1" ht="10.5">
      <c r="A161" s="4"/>
      <c r="B161" s="6"/>
      <c r="C161" s="6"/>
      <c r="D161" s="6"/>
      <c r="E161" s="6"/>
      <c r="F161" s="6"/>
      <c r="G161" s="6"/>
      <c r="H161" s="6"/>
      <c r="I161" s="7"/>
      <c r="J161" s="6"/>
      <c r="K161" s="6"/>
      <c r="L161" s="7"/>
      <c r="N161" s="6"/>
      <c r="O161" s="11"/>
      <c r="P161" s="6"/>
      <c r="Q161" s="6"/>
      <c r="R161" s="6"/>
      <c r="S161" s="6"/>
      <c r="T161" s="6"/>
    </row>
    <row r="162" spans="1:20" s="8" customFormat="1" ht="10.5">
      <c r="A162" s="4"/>
      <c r="B162" s="6"/>
      <c r="C162" s="6"/>
      <c r="D162" s="6"/>
      <c r="E162" s="6"/>
      <c r="F162" s="6"/>
      <c r="G162" s="6"/>
      <c r="H162" s="6"/>
      <c r="I162" s="7"/>
      <c r="J162" s="6"/>
      <c r="K162" s="6"/>
      <c r="L162" s="7"/>
      <c r="N162" s="6"/>
      <c r="O162" s="11"/>
      <c r="P162" s="6"/>
      <c r="Q162" s="6"/>
      <c r="R162" s="6"/>
      <c r="S162" s="6"/>
      <c r="T162" s="6"/>
    </row>
    <row r="163" spans="1:20" s="8" customFormat="1" ht="10.5">
      <c r="A163" s="4"/>
      <c r="B163" s="6"/>
      <c r="C163" s="6"/>
      <c r="D163" s="6"/>
      <c r="E163" s="6"/>
      <c r="F163" s="6"/>
      <c r="G163" s="6"/>
      <c r="H163" s="6"/>
      <c r="I163" s="7"/>
      <c r="J163" s="6"/>
      <c r="K163" s="6"/>
      <c r="L163" s="7"/>
      <c r="N163" s="6"/>
      <c r="O163" s="11"/>
      <c r="P163" s="6"/>
      <c r="Q163" s="6"/>
      <c r="R163" s="6"/>
      <c r="S163" s="6"/>
      <c r="T163" s="6"/>
    </row>
    <row r="164" spans="1:20" s="8" customFormat="1" ht="10.5">
      <c r="A164" s="4"/>
      <c r="B164" s="6"/>
      <c r="C164" s="6"/>
      <c r="D164" s="6"/>
      <c r="E164" s="6"/>
      <c r="F164" s="6"/>
      <c r="G164" s="6"/>
      <c r="H164" s="6"/>
      <c r="I164" s="7"/>
      <c r="J164" s="6"/>
      <c r="K164" s="6"/>
      <c r="L164" s="7"/>
      <c r="N164" s="6"/>
      <c r="O164" s="11"/>
      <c r="P164" s="6"/>
      <c r="Q164" s="6"/>
      <c r="R164" s="6"/>
      <c r="S164" s="6"/>
      <c r="T164" s="6"/>
    </row>
    <row r="165" spans="1:20" s="8" customFormat="1" ht="10.5">
      <c r="A165" s="4"/>
      <c r="B165" s="6"/>
      <c r="C165" s="6"/>
      <c r="D165" s="6"/>
      <c r="E165" s="6"/>
      <c r="F165" s="6"/>
      <c r="G165" s="6"/>
      <c r="H165" s="6"/>
      <c r="I165" s="7"/>
      <c r="J165" s="6"/>
      <c r="K165" s="6"/>
      <c r="L165" s="7"/>
      <c r="N165" s="6"/>
      <c r="O165" s="11"/>
      <c r="P165" s="6"/>
      <c r="Q165" s="6"/>
      <c r="R165" s="6"/>
      <c r="S165" s="6"/>
      <c r="T165" s="6"/>
    </row>
    <row r="166" spans="1:20" s="8" customFormat="1" ht="10.5">
      <c r="A166" s="4"/>
      <c r="B166" s="6"/>
      <c r="C166" s="6"/>
      <c r="D166" s="6"/>
      <c r="E166" s="6"/>
      <c r="F166" s="6"/>
      <c r="G166" s="6"/>
      <c r="H166" s="6"/>
      <c r="I166" s="7"/>
      <c r="J166" s="6"/>
      <c r="K166" s="6"/>
      <c r="L166" s="7"/>
      <c r="N166" s="6"/>
      <c r="O166" s="11"/>
      <c r="P166" s="6"/>
      <c r="Q166" s="6"/>
      <c r="R166" s="6"/>
      <c r="S166" s="6"/>
      <c r="T166" s="6"/>
    </row>
    <row r="167" spans="1:20" s="8" customFormat="1" ht="10.5">
      <c r="A167" s="4"/>
      <c r="B167" s="6"/>
      <c r="C167" s="6"/>
      <c r="D167" s="6"/>
      <c r="E167" s="6"/>
      <c r="F167" s="6"/>
      <c r="G167" s="6"/>
      <c r="H167" s="6"/>
      <c r="I167" s="7"/>
      <c r="J167" s="6"/>
      <c r="K167" s="6"/>
      <c r="L167" s="7"/>
      <c r="N167" s="6"/>
      <c r="O167" s="11"/>
      <c r="P167" s="6"/>
      <c r="Q167" s="6"/>
      <c r="R167" s="6"/>
      <c r="S167" s="6"/>
      <c r="T167" s="6"/>
    </row>
    <row r="168" spans="1:20" s="8" customFormat="1" ht="10.5">
      <c r="A168" s="4"/>
      <c r="B168" s="6"/>
      <c r="C168" s="6"/>
      <c r="D168" s="6"/>
      <c r="E168" s="6"/>
      <c r="F168" s="6"/>
      <c r="G168" s="6"/>
      <c r="H168" s="6"/>
      <c r="I168" s="7"/>
      <c r="J168" s="6"/>
      <c r="K168" s="6"/>
      <c r="L168" s="7"/>
      <c r="N168" s="6"/>
      <c r="O168" s="11"/>
      <c r="P168" s="6"/>
      <c r="Q168" s="6"/>
      <c r="R168" s="6"/>
      <c r="S168" s="6"/>
      <c r="T168" s="6"/>
    </row>
    <row r="169" spans="1:20" s="8" customFormat="1" ht="10.5">
      <c r="A169" s="4"/>
      <c r="B169" s="6"/>
      <c r="C169" s="6"/>
      <c r="D169" s="6"/>
      <c r="E169" s="6"/>
      <c r="F169" s="6"/>
      <c r="G169" s="6"/>
      <c r="H169" s="6"/>
      <c r="I169" s="7"/>
      <c r="J169" s="6"/>
      <c r="K169" s="6"/>
      <c r="L169" s="7"/>
      <c r="N169" s="6"/>
      <c r="O169" s="11"/>
      <c r="P169" s="6"/>
      <c r="Q169" s="6"/>
      <c r="R169" s="6"/>
      <c r="S169" s="6"/>
      <c r="T169" s="6"/>
    </row>
    <row r="170" spans="1:20" s="8" customFormat="1" ht="10.5">
      <c r="A170" s="4"/>
      <c r="B170" s="6"/>
      <c r="C170" s="6"/>
      <c r="D170" s="6"/>
      <c r="E170" s="6"/>
      <c r="F170" s="6"/>
      <c r="G170" s="6"/>
      <c r="H170" s="6"/>
      <c r="I170" s="7"/>
      <c r="J170" s="6"/>
      <c r="K170" s="6"/>
      <c r="L170" s="7"/>
      <c r="N170" s="6"/>
      <c r="O170" s="11"/>
      <c r="P170" s="6"/>
      <c r="Q170" s="6"/>
      <c r="R170" s="6"/>
      <c r="S170" s="6"/>
      <c r="T170" s="6"/>
    </row>
    <row r="171" spans="1:20" s="8" customFormat="1" ht="10.5">
      <c r="A171" s="4"/>
      <c r="B171" s="6"/>
      <c r="C171" s="6"/>
      <c r="D171" s="6"/>
      <c r="E171" s="6"/>
      <c r="F171" s="6"/>
      <c r="G171" s="6"/>
      <c r="H171" s="6"/>
      <c r="I171" s="7"/>
      <c r="J171" s="6"/>
      <c r="K171" s="6"/>
      <c r="L171" s="7"/>
      <c r="N171" s="6"/>
      <c r="O171" s="11"/>
      <c r="P171" s="6"/>
      <c r="Q171" s="6"/>
      <c r="R171" s="6"/>
      <c r="S171" s="6"/>
      <c r="T171" s="6"/>
    </row>
    <row r="172" spans="1:20" s="8" customFormat="1" ht="10.5">
      <c r="A172" s="4"/>
      <c r="B172" s="6"/>
      <c r="C172" s="6"/>
      <c r="D172" s="6"/>
      <c r="E172" s="6"/>
      <c r="F172" s="6"/>
      <c r="G172" s="6"/>
      <c r="H172" s="6"/>
      <c r="I172" s="7"/>
      <c r="J172" s="6"/>
      <c r="K172" s="6"/>
      <c r="L172" s="7"/>
      <c r="N172" s="6"/>
      <c r="O172" s="11"/>
      <c r="P172" s="6"/>
      <c r="Q172" s="6"/>
      <c r="R172" s="6"/>
      <c r="S172" s="6"/>
      <c r="T172" s="6"/>
    </row>
    <row r="173" spans="1:20" s="8" customFormat="1" ht="10.5">
      <c r="A173" s="4"/>
      <c r="B173" s="6"/>
      <c r="C173" s="6"/>
      <c r="D173" s="6"/>
      <c r="E173" s="6"/>
      <c r="F173" s="6"/>
      <c r="G173" s="6"/>
      <c r="H173" s="6"/>
      <c r="I173" s="7"/>
      <c r="J173" s="6"/>
      <c r="K173" s="6"/>
      <c r="L173" s="7"/>
      <c r="N173" s="6"/>
      <c r="O173" s="11"/>
      <c r="P173" s="6"/>
      <c r="Q173" s="6"/>
      <c r="R173" s="6"/>
      <c r="S173" s="6"/>
      <c r="T173" s="6"/>
    </row>
    <row r="174" spans="1:20" s="8" customFormat="1" ht="10.5">
      <c r="A174" s="4"/>
      <c r="B174" s="6"/>
      <c r="C174" s="6"/>
      <c r="D174" s="6"/>
      <c r="E174" s="6"/>
      <c r="F174" s="6"/>
      <c r="G174" s="6"/>
      <c r="H174" s="6"/>
      <c r="I174" s="7"/>
      <c r="J174" s="6"/>
      <c r="K174" s="6"/>
      <c r="L174" s="7"/>
      <c r="N174" s="6"/>
      <c r="O174" s="11"/>
      <c r="P174" s="6"/>
      <c r="Q174" s="6"/>
      <c r="R174" s="6"/>
      <c r="S174" s="6"/>
      <c r="T174" s="6"/>
    </row>
    <row r="175" spans="1:20" s="8" customFormat="1" ht="10.5">
      <c r="A175" s="4"/>
      <c r="B175" s="6"/>
      <c r="C175" s="6"/>
      <c r="D175" s="6"/>
      <c r="E175" s="6"/>
      <c r="F175" s="6"/>
      <c r="G175" s="6"/>
      <c r="H175" s="6"/>
      <c r="I175" s="7"/>
      <c r="J175" s="6"/>
      <c r="K175" s="6"/>
      <c r="L175" s="7"/>
      <c r="N175" s="6"/>
      <c r="O175" s="11"/>
      <c r="P175" s="6"/>
      <c r="Q175" s="6"/>
      <c r="R175" s="6"/>
      <c r="S175" s="6"/>
      <c r="T175" s="6"/>
    </row>
    <row r="176" spans="1:20" s="8" customFormat="1" ht="10.5">
      <c r="A176" s="4"/>
      <c r="B176" s="6"/>
      <c r="C176" s="6"/>
      <c r="D176" s="6"/>
      <c r="E176" s="6"/>
      <c r="F176" s="6"/>
      <c r="G176" s="6"/>
      <c r="H176" s="6"/>
      <c r="I176" s="7"/>
      <c r="J176" s="6"/>
      <c r="K176" s="6"/>
      <c r="L176" s="7"/>
      <c r="N176" s="6"/>
      <c r="O176" s="11"/>
      <c r="P176" s="6"/>
      <c r="Q176" s="6"/>
      <c r="R176" s="6"/>
      <c r="S176" s="6"/>
      <c r="T176" s="6"/>
    </row>
    <row r="177" spans="1:20" s="8" customFormat="1" ht="10.5">
      <c r="A177" s="4"/>
      <c r="B177" s="6"/>
      <c r="C177" s="6"/>
      <c r="D177" s="6"/>
      <c r="E177" s="6"/>
      <c r="F177" s="6"/>
      <c r="G177" s="6"/>
      <c r="H177" s="6"/>
      <c r="I177" s="7"/>
      <c r="J177" s="6"/>
      <c r="K177" s="6"/>
      <c r="L177" s="7"/>
      <c r="N177" s="6"/>
      <c r="O177" s="11"/>
      <c r="P177" s="6"/>
      <c r="Q177" s="6"/>
      <c r="R177" s="6"/>
      <c r="S177" s="6"/>
      <c r="T177" s="6"/>
    </row>
    <row r="178" spans="1:20" s="8" customFormat="1" ht="10.5">
      <c r="A178" s="4"/>
      <c r="B178" s="6"/>
      <c r="C178" s="6"/>
      <c r="D178" s="6"/>
      <c r="E178" s="6"/>
      <c r="F178" s="6"/>
      <c r="G178" s="6"/>
      <c r="H178" s="6"/>
      <c r="I178" s="7"/>
      <c r="J178" s="6"/>
      <c r="K178" s="6"/>
      <c r="L178" s="7"/>
      <c r="N178" s="6"/>
      <c r="O178" s="11"/>
      <c r="P178" s="6"/>
      <c r="Q178" s="6"/>
      <c r="R178" s="6"/>
      <c r="S178" s="6"/>
      <c r="T178" s="6"/>
    </row>
    <row r="179" spans="1:20" s="8" customFormat="1" ht="10.5">
      <c r="A179" s="4"/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7"/>
      <c r="N179" s="6"/>
      <c r="O179" s="11"/>
      <c r="P179" s="6"/>
      <c r="Q179" s="6"/>
      <c r="R179" s="6"/>
      <c r="S179" s="6"/>
      <c r="T179" s="6"/>
    </row>
    <row r="180" spans="1:20" s="8" customFormat="1" ht="10.5">
      <c r="A180" s="4"/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7"/>
      <c r="N180" s="6"/>
      <c r="O180" s="11"/>
      <c r="P180" s="6"/>
      <c r="Q180" s="6"/>
      <c r="R180" s="6"/>
      <c r="S180" s="6"/>
      <c r="T180" s="6"/>
    </row>
    <row r="181" spans="1:20" s="8" customFormat="1" ht="10.5">
      <c r="A181" s="4"/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7"/>
      <c r="N181" s="6"/>
      <c r="O181" s="11"/>
      <c r="P181" s="6"/>
      <c r="Q181" s="6"/>
      <c r="R181" s="6"/>
      <c r="S181" s="6"/>
      <c r="T181" s="6"/>
    </row>
    <row r="182" spans="1:20" s="8" customFormat="1" ht="10.5">
      <c r="A182" s="4"/>
      <c r="B182" s="6"/>
      <c r="C182" s="6"/>
      <c r="D182" s="6"/>
      <c r="E182" s="6"/>
      <c r="F182" s="6"/>
      <c r="G182" s="6"/>
      <c r="H182" s="6"/>
      <c r="I182" s="7"/>
      <c r="J182" s="6"/>
      <c r="K182" s="6"/>
      <c r="L182" s="7"/>
      <c r="N182" s="6"/>
      <c r="O182" s="11"/>
      <c r="P182" s="6"/>
      <c r="Q182" s="6"/>
      <c r="R182" s="6"/>
      <c r="S182" s="6"/>
      <c r="T182" s="6"/>
    </row>
    <row r="183" spans="1:20" s="8" customFormat="1" ht="10.5">
      <c r="A183" s="4"/>
      <c r="B183" s="6"/>
      <c r="C183" s="6"/>
      <c r="D183" s="6"/>
      <c r="E183" s="6"/>
      <c r="F183" s="6"/>
      <c r="G183" s="6"/>
      <c r="H183" s="6"/>
      <c r="I183" s="7"/>
      <c r="J183" s="6"/>
      <c r="K183" s="6"/>
      <c r="L183" s="7"/>
      <c r="N183" s="6"/>
      <c r="O183" s="11"/>
      <c r="P183" s="6"/>
      <c r="Q183" s="6"/>
      <c r="R183" s="6"/>
      <c r="S183" s="6"/>
      <c r="T183" s="6"/>
    </row>
    <row r="184" spans="1:20" s="8" customFormat="1" ht="10.5">
      <c r="A184" s="4"/>
      <c r="B184" s="6"/>
      <c r="C184" s="6"/>
      <c r="D184" s="6"/>
      <c r="E184" s="6"/>
      <c r="F184" s="6"/>
      <c r="G184" s="6"/>
      <c r="H184" s="6"/>
      <c r="I184" s="7"/>
      <c r="J184" s="6"/>
      <c r="K184" s="6"/>
      <c r="L184" s="7"/>
      <c r="N184" s="6"/>
      <c r="O184" s="11"/>
      <c r="P184" s="6"/>
      <c r="Q184" s="6"/>
      <c r="R184" s="6"/>
      <c r="S184" s="6"/>
      <c r="T184" s="6"/>
    </row>
    <row r="185" spans="1:20" s="8" customFormat="1" ht="10.5">
      <c r="A185" s="4"/>
      <c r="B185" s="6"/>
      <c r="C185" s="6"/>
      <c r="D185" s="6"/>
      <c r="E185" s="6"/>
      <c r="F185" s="6"/>
      <c r="G185" s="6"/>
      <c r="H185" s="6"/>
      <c r="I185" s="7"/>
      <c r="J185" s="6"/>
      <c r="K185" s="6"/>
      <c r="L185" s="7"/>
      <c r="N185" s="6"/>
      <c r="O185" s="11"/>
      <c r="P185" s="6"/>
      <c r="Q185" s="6"/>
      <c r="R185" s="6"/>
      <c r="S185" s="6"/>
      <c r="T185" s="6"/>
    </row>
    <row r="186" spans="1:20" s="8" customFormat="1" ht="10.5">
      <c r="A186" s="4"/>
      <c r="B186" s="6"/>
      <c r="C186" s="6"/>
      <c r="D186" s="6"/>
      <c r="E186" s="6"/>
      <c r="F186" s="6"/>
      <c r="G186" s="6"/>
      <c r="H186" s="6"/>
      <c r="I186" s="7"/>
      <c r="J186" s="6"/>
      <c r="K186" s="6"/>
      <c r="L186" s="7"/>
      <c r="N186" s="6"/>
      <c r="O186" s="11"/>
      <c r="P186" s="6"/>
      <c r="Q186" s="6"/>
      <c r="R186" s="6"/>
      <c r="S186" s="6"/>
      <c r="T186" s="6"/>
    </row>
    <row r="187" spans="1:20" s="8" customFormat="1" ht="10.5">
      <c r="A187" s="4"/>
      <c r="B187" s="6"/>
      <c r="C187" s="6"/>
      <c r="D187" s="6"/>
      <c r="E187" s="6"/>
      <c r="F187" s="6"/>
      <c r="G187" s="6"/>
      <c r="H187" s="6"/>
      <c r="I187" s="7"/>
      <c r="J187" s="6"/>
      <c r="K187" s="6"/>
      <c r="L187" s="7"/>
      <c r="N187" s="6"/>
      <c r="O187" s="11"/>
      <c r="P187" s="6"/>
      <c r="Q187" s="6"/>
      <c r="R187" s="6"/>
      <c r="S187" s="6"/>
      <c r="T187" s="6"/>
    </row>
    <row r="188" spans="1:20" s="8" customFormat="1" ht="10.5">
      <c r="A188" s="4"/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7"/>
      <c r="N188" s="6"/>
      <c r="O188" s="11"/>
      <c r="P188" s="6"/>
      <c r="Q188" s="6"/>
      <c r="R188" s="6"/>
      <c r="S188" s="6"/>
      <c r="T188" s="6"/>
    </row>
    <row r="189" spans="1:20" s="8" customFormat="1" ht="10.5">
      <c r="A189" s="4"/>
      <c r="B189" s="6"/>
      <c r="C189" s="6"/>
      <c r="D189" s="6"/>
      <c r="E189" s="6"/>
      <c r="F189" s="6"/>
      <c r="G189" s="6"/>
      <c r="H189" s="6"/>
      <c r="I189" s="7"/>
      <c r="J189" s="6"/>
      <c r="K189" s="6"/>
      <c r="L189" s="7"/>
      <c r="N189" s="6"/>
      <c r="O189" s="11"/>
      <c r="P189" s="6"/>
      <c r="Q189" s="6"/>
      <c r="R189" s="6"/>
      <c r="S189" s="6"/>
      <c r="T189" s="6"/>
    </row>
    <row r="190" spans="1:20" s="8" customFormat="1" ht="10.5">
      <c r="A190" s="4"/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7"/>
      <c r="N190" s="6"/>
      <c r="O190" s="11"/>
      <c r="P190" s="6"/>
      <c r="Q190" s="6"/>
      <c r="R190" s="6"/>
      <c r="S190" s="6"/>
      <c r="T190" s="6"/>
    </row>
    <row r="191" spans="1:20" s="8" customFormat="1" ht="10.5">
      <c r="A191" s="4"/>
      <c r="B191" s="6"/>
      <c r="C191" s="6"/>
      <c r="D191" s="6"/>
      <c r="E191" s="6"/>
      <c r="F191" s="6"/>
      <c r="G191" s="6"/>
      <c r="H191" s="6"/>
      <c r="I191" s="7"/>
      <c r="J191" s="6"/>
      <c r="K191" s="6"/>
      <c r="L191" s="7"/>
      <c r="N191" s="6"/>
      <c r="O191" s="11"/>
      <c r="P191" s="6"/>
      <c r="Q191" s="6"/>
      <c r="R191" s="6"/>
      <c r="S191" s="6"/>
      <c r="T191" s="6"/>
    </row>
    <row r="192" spans="1:20" s="8" customFormat="1" ht="10.5">
      <c r="A192" s="4"/>
      <c r="B192" s="6"/>
      <c r="C192" s="6"/>
      <c r="D192" s="6"/>
      <c r="E192" s="6"/>
      <c r="F192" s="6"/>
      <c r="G192" s="6"/>
      <c r="H192" s="6"/>
      <c r="I192" s="7"/>
      <c r="J192" s="6"/>
      <c r="K192" s="6"/>
      <c r="L192" s="7"/>
      <c r="N192" s="6"/>
      <c r="O192" s="11"/>
      <c r="P192" s="6"/>
      <c r="Q192" s="6"/>
      <c r="R192" s="6"/>
      <c r="S192" s="6"/>
      <c r="T192" s="6"/>
    </row>
    <row r="193" spans="1:20" s="8" customFormat="1" ht="10.5">
      <c r="A193" s="4"/>
      <c r="B193" s="6"/>
      <c r="C193" s="6"/>
      <c r="D193" s="6"/>
      <c r="E193" s="6"/>
      <c r="F193" s="6"/>
      <c r="G193" s="6"/>
      <c r="H193" s="6"/>
      <c r="I193" s="7"/>
      <c r="J193" s="6"/>
      <c r="K193" s="6"/>
      <c r="L193" s="7"/>
      <c r="N193" s="6"/>
      <c r="O193" s="11"/>
      <c r="P193" s="6"/>
      <c r="Q193" s="6"/>
      <c r="R193" s="6"/>
      <c r="S193" s="6"/>
      <c r="T193" s="6"/>
    </row>
    <row r="194" spans="1:20" s="8" customFormat="1" ht="10.5">
      <c r="A194" s="4"/>
      <c r="B194" s="6"/>
      <c r="C194" s="6"/>
      <c r="D194" s="6"/>
      <c r="E194" s="6"/>
      <c r="F194" s="6"/>
      <c r="G194" s="6"/>
      <c r="H194" s="6"/>
      <c r="I194" s="7"/>
      <c r="J194" s="6"/>
      <c r="K194" s="6"/>
      <c r="L194" s="7"/>
      <c r="N194" s="6"/>
      <c r="O194" s="11"/>
      <c r="P194" s="6"/>
      <c r="Q194" s="6"/>
      <c r="R194" s="6"/>
      <c r="S194" s="6"/>
      <c r="T194" s="6"/>
    </row>
    <row r="195" spans="1:20" s="8" customFormat="1" ht="10.5">
      <c r="A195" s="4"/>
      <c r="B195" s="6"/>
      <c r="C195" s="6"/>
      <c r="D195" s="6"/>
      <c r="E195" s="6"/>
      <c r="F195" s="6"/>
      <c r="G195" s="6"/>
      <c r="H195" s="6"/>
      <c r="I195" s="7"/>
      <c r="J195" s="6"/>
      <c r="K195" s="6"/>
      <c r="L195" s="7"/>
      <c r="N195" s="6"/>
      <c r="O195" s="11"/>
      <c r="P195" s="6"/>
      <c r="Q195" s="6"/>
      <c r="R195" s="6"/>
      <c r="S195" s="6"/>
      <c r="T195" s="6"/>
    </row>
    <row r="196" spans="1:20" s="8" customFormat="1" ht="10.5">
      <c r="A196" s="4"/>
      <c r="B196" s="6"/>
      <c r="C196" s="6"/>
      <c r="D196" s="6"/>
      <c r="E196" s="6"/>
      <c r="F196" s="6"/>
      <c r="G196" s="6"/>
      <c r="H196" s="6"/>
      <c r="I196" s="7"/>
      <c r="J196" s="6"/>
      <c r="K196" s="6"/>
      <c r="L196" s="7"/>
      <c r="N196" s="6"/>
      <c r="O196" s="11"/>
      <c r="P196" s="6"/>
      <c r="Q196" s="6"/>
      <c r="R196" s="6"/>
      <c r="S196" s="6"/>
      <c r="T196" s="6"/>
    </row>
    <row r="197" spans="1:20" s="8" customFormat="1" ht="10.5">
      <c r="A197" s="4"/>
      <c r="B197" s="6"/>
      <c r="C197" s="6"/>
      <c r="D197" s="6"/>
      <c r="E197" s="6"/>
      <c r="F197" s="6"/>
      <c r="G197" s="6"/>
      <c r="H197" s="6"/>
      <c r="I197" s="7"/>
      <c r="J197" s="6"/>
      <c r="K197" s="6"/>
      <c r="L197" s="7"/>
      <c r="N197" s="6"/>
      <c r="O197" s="11"/>
      <c r="P197" s="6"/>
      <c r="Q197" s="6"/>
      <c r="R197" s="6"/>
      <c r="S197" s="6"/>
      <c r="T197" s="6"/>
    </row>
    <row r="198" spans="1:20" s="8" customFormat="1" ht="10.5">
      <c r="A198" s="4"/>
      <c r="B198" s="6"/>
      <c r="C198" s="6"/>
      <c r="D198" s="6"/>
      <c r="E198" s="6"/>
      <c r="F198" s="6"/>
      <c r="G198" s="6"/>
      <c r="H198" s="6"/>
      <c r="I198" s="7"/>
      <c r="J198" s="6"/>
      <c r="K198" s="6"/>
      <c r="L198" s="7"/>
      <c r="N198" s="6"/>
      <c r="O198" s="11"/>
      <c r="P198" s="6"/>
      <c r="Q198" s="6"/>
      <c r="R198" s="6"/>
      <c r="S198" s="6"/>
      <c r="T198" s="6"/>
    </row>
    <row r="199" spans="1:20" s="8" customFormat="1" ht="10.5">
      <c r="A199" s="4"/>
      <c r="B199" s="6"/>
      <c r="C199" s="6"/>
      <c r="D199" s="6"/>
      <c r="E199" s="6"/>
      <c r="F199" s="6"/>
      <c r="G199" s="6"/>
      <c r="H199" s="6"/>
      <c r="I199" s="7"/>
      <c r="J199" s="6"/>
      <c r="K199" s="6"/>
      <c r="L199" s="7"/>
      <c r="N199" s="6"/>
      <c r="O199" s="11"/>
      <c r="P199" s="6"/>
      <c r="Q199" s="6"/>
      <c r="R199" s="6"/>
      <c r="S199" s="6"/>
      <c r="T199" s="6"/>
    </row>
    <row r="200" spans="1:20" s="8" customFormat="1" ht="10.5">
      <c r="A200" s="4"/>
      <c r="B200" s="6"/>
      <c r="C200" s="6"/>
      <c r="D200" s="6"/>
      <c r="E200" s="6"/>
      <c r="F200" s="6"/>
      <c r="G200" s="6"/>
      <c r="H200" s="6"/>
      <c r="I200" s="7"/>
      <c r="J200" s="6"/>
      <c r="K200" s="6"/>
      <c r="L200" s="7"/>
      <c r="N200" s="6"/>
      <c r="O200" s="11"/>
      <c r="P200" s="6"/>
      <c r="Q200" s="6"/>
      <c r="R200" s="6"/>
      <c r="S200" s="6"/>
      <c r="T200" s="6"/>
    </row>
    <row r="201" spans="1:20" s="8" customFormat="1" ht="10.5">
      <c r="A201" s="4"/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7"/>
      <c r="N201" s="6"/>
      <c r="O201" s="11"/>
      <c r="P201" s="6"/>
      <c r="Q201" s="6"/>
      <c r="R201" s="6"/>
      <c r="S201" s="6"/>
      <c r="T201" s="6"/>
    </row>
    <row r="202" spans="1:20" s="8" customFormat="1" ht="10.5">
      <c r="A202" s="4"/>
      <c r="B202" s="6"/>
      <c r="C202" s="6"/>
      <c r="D202" s="6"/>
      <c r="E202" s="6"/>
      <c r="F202" s="6"/>
      <c r="G202" s="6"/>
      <c r="H202" s="6"/>
      <c r="I202" s="7"/>
      <c r="J202" s="6"/>
      <c r="K202" s="6"/>
      <c r="L202" s="7"/>
      <c r="N202" s="6"/>
      <c r="O202" s="11"/>
      <c r="P202" s="6"/>
      <c r="Q202" s="6"/>
      <c r="R202" s="6"/>
      <c r="S202" s="6"/>
      <c r="T202" s="6"/>
    </row>
    <row r="203" spans="1:20" s="8" customFormat="1" ht="10.5">
      <c r="A203" s="4"/>
      <c r="B203" s="6"/>
      <c r="C203" s="6"/>
      <c r="D203" s="6"/>
      <c r="E203" s="6"/>
      <c r="F203" s="6"/>
      <c r="G203" s="6"/>
      <c r="H203" s="6"/>
      <c r="I203" s="7"/>
      <c r="J203" s="6"/>
      <c r="K203" s="6"/>
      <c r="L203" s="7"/>
      <c r="N203" s="6"/>
      <c r="O203" s="11"/>
      <c r="P203" s="6"/>
      <c r="Q203" s="6"/>
      <c r="R203" s="6"/>
      <c r="S203" s="6"/>
      <c r="T203" s="6"/>
    </row>
    <row r="204" spans="1:20" s="8" customFormat="1" ht="10.5">
      <c r="A204" s="4"/>
      <c r="B204" s="6"/>
      <c r="C204" s="6"/>
      <c r="D204" s="6"/>
      <c r="E204" s="6"/>
      <c r="F204" s="6"/>
      <c r="G204" s="6"/>
      <c r="H204" s="6"/>
      <c r="I204" s="7"/>
      <c r="J204" s="6"/>
      <c r="K204" s="6"/>
      <c r="L204" s="7"/>
      <c r="N204" s="6"/>
      <c r="O204" s="11"/>
      <c r="P204" s="6"/>
      <c r="Q204" s="6"/>
      <c r="R204" s="6"/>
      <c r="S204" s="6"/>
      <c r="T204" s="6"/>
    </row>
    <row r="205" spans="1:20" s="8" customFormat="1" ht="10.5">
      <c r="A205" s="4"/>
      <c r="B205" s="6"/>
      <c r="C205" s="6"/>
      <c r="D205" s="6"/>
      <c r="E205" s="6"/>
      <c r="F205" s="6"/>
      <c r="G205" s="6"/>
      <c r="H205" s="6"/>
      <c r="I205" s="7"/>
      <c r="J205" s="6"/>
      <c r="K205" s="6"/>
      <c r="L205" s="7"/>
      <c r="N205" s="6"/>
      <c r="O205" s="11"/>
      <c r="P205" s="6"/>
      <c r="Q205" s="6"/>
      <c r="R205" s="6"/>
      <c r="S205" s="6"/>
      <c r="T205" s="6"/>
    </row>
    <row r="206" spans="1:20" s="8" customFormat="1" ht="10.5">
      <c r="A206" s="4"/>
      <c r="B206" s="6"/>
      <c r="C206" s="6"/>
      <c r="D206" s="6"/>
      <c r="E206" s="6"/>
      <c r="F206" s="6"/>
      <c r="G206" s="6"/>
      <c r="H206" s="6"/>
      <c r="I206" s="7"/>
      <c r="J206" s="6"/>
      <c r="K206" s="6"/>
      <c r="L206" s="7"/>
      <c r="N206" s="6"/>
      <c r="O206" s="11"/>
      <c r="P206" s="6"/>
      <c r="Q206" s="6"/>
      <c r="R206" s="6"/>
      <c r="S206" s="6"/>
      <c r="T206" s="6"/>
    </row>
    <row r="207" spans="1:20" s="8" customFormat="1" ht="10.5">
      <c r="A207" s="4"/>
      <c r="B207" s="6"/>
      <c r="C207" s="6"/>
      <c r="D207" s="6"/>
      <c r="E207" s="6"/>
      <c r="F207" s="6"/>
      <c r="G207" s="6"/>
      <c r="H207" s="6"/>
      <c r="I207" s="7"/>
      <c r="J207" s="6"/>
      <c r="K207" s="6"/>
      <c r="L207" s="7"/>
      <c r="N207" s="6"/>
      <c r="O207" s="11"/>
      <c r="P207" s="6"/>
      <c r="Q207" s="6"/>
      <c r="R207" s="6"/>
      <c r="S207" s="6"/>
      <c r="T207" s="6"/>
    </row>
    <row r="208" spans="1:20" s="8" customFormat="1" ht="10.5">
      <c r="A208" s="4"/>
      <c r="B208" s="6"/>
      <c r="C208" s="6"/>
      <c r="D208" s="6"/>
      <c r="E208" s="6"/>
      <c r="F208" s="6"/>
      <c r="G208" s="6"/>
      <c r="H208" s="6"/>
      <c r="I208" s="7"/>
      <c r="J208" s="6"/>
      <c r="K208" s="6"/>
      <c r="L208" s="7"/>
      <c r="N208" s="6"/>
      <c r="O208" s="11"/>
      <c r="P208" s="6"/>
      <c r="Q208" s="6"/>
      <c r="R208" s="6"/>
      <c r="S208" s="6"/>
      <c r="T208" s="6"/>
    </row>
    <row r="209" spans="1:20" s="8" customFormat="1" ht="10.5">
      <c r="A209" s="4"/>
      <c r="B209" s="6"/>
      <c r="C209" s="6"/>
      <c r="D209" s="6"/>
      <c r="E209" s="6"/>
      <c r="F209" s="6"/>
      <c r="G209" s="6"/>
      <c r="H209" s="6"/>
      <c r="I209" s="7"/>
      <c r="J209" s="6"/>
      <c r="K209" s="6"/>
      <c r="L209" s="7"/>
      <c r="N209" s="6"/>
      <c r="O209" s="11"/>
      <c r="P209" s="6"/>
      <c r="Q209" s="6"/>
      <c r="R209" s="6"/>
      <c r="S209" s="6"/>
      <c r="T209" s="6"/>
    </row>
    <row r="210" spans="1:20" s="8" customFormat="1" ht="10.5">
      <c r="A210" s="4"/>
      <c r="B210" s="6"/>
      <c r="C210" s="6"/>
      <c r="D210" s="6"/>
      <c r="E210" s="6"/>
      <c r="F210" s="6"/>
      <c r="G210" s="6"/>
      <c r="H210" s="6"/>
      <c r="I210" s="7"/>
      <c r="J210" s="6"/>
      <c r="K210" s="6"/>
      <c r="L210" s="7"/>
      <c r="N210" s="6"/>
      <c r="O210" s="11"/>
      <c r="P210" s="6"/>
      <c r="Q210" s="6"/>
      <c r="R210" s="6"/>
      <c r="S210" s="6"/>
      <c r="T210" s="6"/>
    </row>
    <row r="211" spans="1:20" s="8" customFormat="1" ht="10.5">
      <c r="A211" s="4"/>
      <c r="B211" s="6"/>
      <c r="C211" s="6"/>
      <c r="D211" s="6"/>
      <c r="E211" s="6"/>
      <c r="F211" s="6"/>
      <c r="G211" s="6"/>
      <c r="H211" s="6"/>
      <c r="I211" s="7"/>
      <c r="J211" s="6"/>
      <c r="K211" s="6"/>
      <c r="L211" s="7"/>
      <c r="N211" s="6"/>
      <c r="O211" s="11"/>
      <c r="P211" s="6"/>
      <c r="Q211" s="6"/>
      <c r="R211" s="6"/>
      <c r="S211" s="6"/>
      <c r="T211" s="6"/>
    </row>
    <row r="212" spans="1:20" s="8" customFormat="1" ht="10.5">
      <c r="A212" s="4"/>
      <c r="B212" s="6"/>
      <c r="C212" s="6"/>
      <c r="D212" s="6"/>
      <c r="E212" s="6"/>
      <c r="F212" s="6"/>
      <c r="G212" s="6"/>
      <c r="H212" s="6"/>
      <c r="I212" s="7"/>
      <c r="J212" s="6"/>
      <c r="K212" s="6"/>
      <c r="L212" s="7"/>
      <c r="N212" s="6"/>
      <c r="O212" s="11"/>
      <c r="P212" s="6"/>
      <c r="Q212" s="6"/>
      <c r="R212" s="6"/>
      <c r="S212" s="6"/>
      <c r="T212" s="6"/>
    </row>
    <row r="213" spans="1:20" s="8" customFormat="1" ht="10.5">
      <c r="A213" s="4"/>
      <c r="B213" s="6"/>
      <c r="C213" s="6"/>
      <c r="D213" s="6"/>
      <c r="E213" s="6"/>
      <c r="F213" s="6"/>
      <c r="G213" s="6"/>
      <c r="H213" s="6"/>
      <c r="I213" s="7"/>
      <c r="J213" s="6"/>
      <c r="K213" s="6"/>
      <c r="L213" s="7"/>
      <c r="N213" s="6"/>
      <c r="O213" s="11"/>
      <c r="P213" s="6"/>
      <c r="Q213" s="6"/>
      <c r="R213" s="6"/>
      <c r="S213" s="6"/>
      <c r="T213" s="6"/>
    </row>
    <row r="214" spans="1:20" s="8" customFormat="1" ht="10.5">
      <c r="A214" s="4"/>
      <c r="B214" s="6"/>
      <c r="C214" s="6"/>
      <c r="D214" s="6"/>
      <c r="E214" s="6"/>
      <c r="F214" s="6"/>
      <c r="G214" s="6"/>
      <c r="H214" s="6"/>
      <c r="I214" s="7"/>
      <c r="J214" s="6"/>
      <c r="K214" s="6"/>
      <c r="L214" s="7"/>
      <c r="N214" s="6"/>
      <c r="O214" s="11"/>
      <c r="P214" s="6"/>
      <c r="Q214" s="6"/>
      <c r="R214" s="6"/>
      <c r="S214" s="6"/>
      <c r="T214" s="6"/>
    </row>
    <row r="215" spans="1:20" s="8" customFormat="1" ht="10.5">
      <c r="A215" s="4"/>
      <c r="B215" s="6"/>
      <c r="C215" s="6"/>
      <c r="D215" s="6"/>
      <c r="E215" s="6"/>
      <c r="F215" s="6"/>
      <c r="G215" s="6"/>
      <c r="H215" s="6"/>
      <c r="I215" s="7"/>
      <c r="J215" s="6"/>
      <c r="K215" s="6"/>
      <c r="L215" s="7"/>
      <c r="N215" s="6"/>
      <c r="O215" s="11"/>
      <c r="P215" s="6"/>
      <c r="Q215" s="6"/>
      <c r="R215" s="6"/>
      <c r="S215" s="6"/>
      <c r="T215" s="6"/>
    </row>
    <row r="216" spans="1:20" s="8" customFormat="1" ht="10.5">
      <c r="A216" s="4"/>
      <c r="B216" s="6"/>
      <c r="C216" s="6"/>
      <c r="D216" s="6"/>
      <c r="E216" s="6"/>
      <c r="F216" s="6"/>
      <c r="G216" s="6"/>
      <c r="H216" s="6"/>
      <c r="I216" s="7"/>
      <c r="J216" s="6"/>
      <c r="K216" s="6"/>
      <c r="L216" s="7"/>
      <c r="N216" s="6"/>
      <c r="O216" s="11"/>
      <c r="P216" s="6"/>
      <c r="Q216" s="6"/>
      <c r="R216" s="6"/>
      <c r="S216" s="6"/>
      <c r="T216" s="6"/>
    </row>
    <row r="217" spans="1:20" s="8" customFormat="1" ht="10.5">
      <c r="A217" s="4"/>
      <c r="B217" s="6"/>
      <c r="C217" s="6"/>
      <c r="D217" s="6"/>
      <c r="E217" s="6"/>
      <c r="F217" s="6"/>
      <c r="G217" s="6"/>
      <c r="H217" s="6"/>
      <c r="I217" s="7"/>
      <c r="J217" s="6"/>
      <c r="K217" s="6"/>
      <c r="L217" s="7"/>
      <c r="N217" s="6"/>
      <c r="O217" s="11"/>
      <c r="P217" s="6"/>
      <c r="Q217" s="6"/>
      <c r="R217" s="6"/>
      <c r="S217" s="6"/>
      <c r="T217" s="6"/>
    </row>
    <row r="218" spans="1:20" s="8" customFormat="1" ht="10.5">
      <c r="A218" s="4"/>
      <c r="B218" s="6"/>
      <c r="C218" s="6"/>
      <c r="D218" s="6"/>
      <c r="E218" s="6"/>
      <c r="F218" s="6"/>
      <c r="G218" s="6"/>
      <c r="H218" s="6"/>
      <c r="I218" s="7"/>
      <c r="J218" s="6"/>
      <c r="K218" s="6"/>
      <c r="L218" s="7"/>
      <c r="N218" s="6"/>
      <c r="O218" s="11"/>
      <c r="P218" s="6"/>
      <c r="Q218" s="6"/>
      <c r="R218" s="6"/>
      <c r="S218" s="6"/>
      <c r="T218" s="6"/>
    </row>
    <row r="219" spans="1:20" s="8" customFormat="1" ht="10.5">
      <c r="A219" s="4"/>
      <c r="B219" s="6"/>
      <c r="C219" s="6"/>
      <c r="D219" s="6"/>
      <c r="E219" s="6"/>
      <c r="F219" s="6"/>
      <c r="G219" s="6"/>
      <c r="H219" s="6"/>
      <c r="I219" s="7"/>
      <c r="J219" s="6"/>
      <c r="K219" s="6"/>
      <c r="L219" s="7"/>
      <c r="N219" s="6"/>
      <c r="O219" s="11"/>
      <c r="P219" s="6"/>
      <c r="Q219" s="6"/>
      <c r="R219" s="6"/>
      <c r="S219" s="6"/>
      <c r="T219" s="6"/>
    </row>
    <row r="220" spans="1:20" s="8" customFormat="1" ht="10.5">
      <c r="A220" s="4"/>
      <c r="B220" s="6"/>
      <c r="C220" s="6"/>
      <c r="D220" s="6"/>
      <c r="E220" s="6"/>
      <c r="F220" s="6"/>
      <c r="G220" s="6"/>
      <c r="H220" s="6"/>
      <c r="I220" s="7"/>
      <c r="J220" s="6"/>
      <c r="K220" s="6"/>
      <c r="L220" s="7"/>
      <c r="N220" s="6"/>
      <c r="O220" s="11"/>
      <c r="P220" s="6"/>
      <c r="Q220" s="6"/>
      <c r="R220" s="6"/>
      <c r="S220" s="6"/>
      <c r="T220" s="6"/>
    </row>
    <row r="221" spans="1:20" s="8" customFormat="1" ht="10.5">
      <c r="A221" s="4"/>
      <c r="B221" s="6"/>
      <c r="C221" s="6"/>
      <c r="D221" s="6"/>
      <c r="E221" s="6"/>
      <c r="F221" s="6"/>
      <c r="G221" s="6"/>
      <c r="H221" s="6"/>
      <c r="I221" s="7"/>
      <c r="J221" s="6"/>
      <c r="K221" s="6"/>
      <c r="L221" s="7"/>
      <c r="N221" s="6"/>
      <c r="O221" s="11"/>
      <c r="P221" s="6"/>
      <c r="Q221" s="6"/>
      <c r="R221" s="6"/>
      <c r="S221" s="6"/>
      <c r="T221" s="6"/>
    </row>
    <row r="222" spans="1:20" s="8" customFormat="1" ht="10.5">
      <c r="A222" s="4"/>
      <c r="B222" s="6"/>
      <c r="C222" s="6"/>
      <c r="D222" s="6"/>
      <c r="E222" s="6"/>
      <c r="F222" s="6"/>
      <c r="G222" s="6"/>
      <c r="H222" s="6"/>
      <c r="I222" s="7"/>
      <c r="J222" s="6"/>
      <c r="K222" s="6"/>
      <c r="L222" s="7"/>
      <c r="N222" s="6"/>
      <c r="O222" s="11"/>
      <c r="P222" s="6"/>
      <c r="Q222" s="6"/>
      <c r="R222" s="6"/>
      <c r="S222" s="6"/>
      <c r="T222" s="6"/>
    </row>
    <row r="223" spans="1:20" s="8" customFormat="1" ht="10.5">
      <c r="A223" s="4"/>
      <c r="B223" s="6"/>
      <c r="C223" s="6"/>
      <c r="D223" s="6"/>
      <c r="E223" s="6"/>
      <c r="F223" s="6"/>
      <c r="G223" s="6"/>
      <c r="H223" s="6"/>
      <c r="I223" s="7"/>
      <c r="J223" s="6"/>
      <c r="K223" s="6"/>
      <c r="L223" s="7"/>
      <c r="N223" s="6"/>
      <c r="O223" s="11"/>
      <c r="P223" s="6"/>
      <c r="Q223" s="6"/>
      <c r="R223" s="6"/>
      <c r="S223" s="6"/>
      <c r="T223" s="6"/>
    </row>
    <row r="224" spans="1:20" s="8" customFormat="1" ht="10.5">
      <c r="A224" s="4"/>
      <c r="B224" s="6"/>
      <c r="C224" s="6"/>
      <c r="D224" s="6"/>
      <c r="E224" s="6"/>
      <c r="F224" s="6"/>
      <c r="G224" s="6"/>
      <c r="H224" s="6"/>
      <c r="I224" s="7"/>
      <c r="J224" s="6"/>
      <c r="K224" s="6"/>
      <c r="L224" s="7"/>
      <c r="N224" s="6"/>
      <c r="O224" s="11"/>
      <c r="P224" s="6"/>
      <c r="Q224" s="6"/>
      <c r="R224" s="6"/>
      <c r="S224" s="6"/>
      <c r="T224" s="6"/>
    </row>
    <row r="225" spans="1:20" s="8" customFormat="1" ht="10.5">
      <c r="A225" s="4"/>
      <c r="B225" s="6"/>
      <c r="C225" s="6"/>
      <c r="D225" s="6"/>
      <c r="E225" s="6"/>
      <c r="F225" s="6"/>
      <c r="G225" s="6"/>
      <c r="H225" s="6"/>
      <c r="I225" s="7"/>
      <c r="J225" s="6"/>
      <c r="K225" s="6"/>
      <c r="L225" s="7"/>
      <c r="N225" s="6"/>
      <c r="O225" s="11"/>
      <c r="P225" s="6"/>
      <c r="Q225" s="6"/>
      <c r="R225" s="6"/>
      <c r="S225" s="6"/>
      <c r="T225" s="6"/>
    </row>
    <row r="226" spans="1:20" s="8" customFormat="1" ht="10.5">
      <c r="A226" s="4"/>
      <c r="B226" s="6"/>
      <c r="C226" s="6"/>
      <c r="D226" s="6"/>
      <c r="E226" s="6"/>
      <c r="F226" s="6"/>
      <c r="G226" s="6"/>
      <c r="H226" s="6"/>
      <c r="I226" s="7"/>
      <c r="J226" s="6"/>
      <c r="K226" s="6"/>
      <c r="L226" s="7"/>
      <c r="N226" s="6"/>
      <c r="O226" s="11"/>
      <c r="P226" s="6"/>
      <c r="Q226" s="6"/>
      <c r="R226" s="6"/>
      <c r="S226" s="6"/>
      <c r="T226" s="6"/>
    </row>
    <row r="227" spans="1:20" s="8" customFormat="1" ht="10.5">
      <c r="A227" s="4"/>
      <c r="B227" s="6"/>
      <c r="C227" s="6"/>
      <c r="D227" s="6"/>
      <c r="E227" s="6"/>
      <c r="F227" s="6"/>
      <c r="G227" s="6"/>
      <c r="H227" s="6"/>
      <c r="I227" s="7"/>
      <c r="J227" s="6"/>
      <c r="K227" s="6"/>
      <c r="L227" s="7"/>
      <c r="N227" s="6"/>
      <c r="O227" s="11"/>
      <c r="P227" s="6"/>
      <c r="Q227" s="6"/>
      <c r="R227" s="6"/>
      <c r="S227" s="6"/>
      <c r="T227" s="6"/>
    </row>
    <row r="228" spans="1:20" s="8" customFormat="1" ht="10.5">
      <c r="A228" s="4"/>
      <c r="B228" s="6"/>
      <c r="C228" s="6"/>
      <c r="D228" s="6"/>
      <c r="E228" s="6"/>
      <c r="F228" s="6"/>
      <c r="G228" s="6"/>
      <c r="H228" s="6"/>
      <c r="I228" s="7"/>
      <c r="J228" s="6"/>
      <c r="K228" s="6"/>
      <c r="L228" s="7"/>
      <c r="N228" s="6"/>
      <c r="O228" s="11"/>
      <c r="P228" s="6"/>
      <c r="Q228" s="6"/>
      <c r="R228" s="6"/>
      <c r="S228" s="6"/>
      <c r="T228" s="6"/>
    </row>
    <row r="229" spans="1:20" s="8" customFormat="1" ht="10.5">
      <c r="A229" s="4"/>
      <c r="B229" s="6"/>
      <c r="C229" s="6"/>
      <c r="D229" s="6"/>
      <c r="E229" s="6"/>
      <c r="F229" s="6"/>
      <c r="G229" s="6"/>
      <c r="H229" s="6"/>
      <c r="I229" s="7"/>
      <c r="J229" s="6"/>
      <c r="K229" s="6"/>
      <c r="L229" s="7"/>
      <c r="N229" s="6"/>
      <c r="O229" s="11"/>
      <c r="P229" s="6"/>
      <c r="Q229" s="6"/>
      <c r="R229" s="6"/>
      <c r="S229" s="6"/>
      <c r="T229" s="6"/>
    </row>
    <row r="230" spans="1:20" s="8" customFormat="1" ht="10.5">
      <c r="A230" s="4"/>
      <c r="B230" s="6"/>
      <c r="C230" s="6"/>
      <c r="D230" s="6"/>
      <c r="E230" s="6"/>
      <c r="F230" s="6"/>
      <c r="G230" s="6"/>
      <c r="H230" s="6"/>
      <c r="I230" s="7"/>
      <c r="J230" s="6"/>
      <c r="K230" s="6"/>
      <c r="L230" s="7"/>
      <c r="N230" s="6"/>
      <c r="O230" s="11"/>
      <c r="P230" s="6"/>
      <c r="Q230" s="6"/>
      <c r="R230" s="6"/>
      <c r="S230" s="6"/>
      <c r="T230" s="6"/>
    </row>
    <row r="231" spans="1:20" s="8" customFormat="1" ht="10.5">
      <c r="A231" s="4"/>
      <c r="B231" s="6"/>
      <c r="C231" s="6"/>
      <c r="D231" s="6"/>
      <c r="E231" s="6"/>
      <c r="F231" s="6"/>
      <c r="G231" s="6"/>
      <c r="H231" s="6"/>
      <c r="I231" s="7"/>
      <c r="J231" s="6"/>
      <c r="K231" s="6"/>
      <c r="L231" s="7"/>
      <c r="N231" s="6"/>
      <c r="O231" s="11"/>
      <c r="P231" s="6"/>
      <c r="Q231" s="6"/>
      <c r="R231" s="6"/>
      <c r="S231" s="6"/>
      <c r="T231" s="6"/>
    </row>
    <row r="232" spans="1:20" s="8" customFormat="1" ht="10.5">
      <c r="A232" s="4"/>
      <c r="B232" s="6"/>
      <c r="C232" s="6"/>
      <c r="D232" s="6"/>
      <c r="E232" s="6"/>
      <c r="F232" s="6"/>
      <c r="G232" s="6"/>
      <c r="H232" s="6"/>
      <c r="I232" s="7"/>
      <c r="J232" s="6"/>
      <c r="K232" s="6"/>
      <c r="L232" s="7"/>
      <c r="N232" s="6"/>
      <c r="O232" s="11"/>
      <c r="P232" s="6"/>
      <c r="Q232" s="6"/>
      <c r="R232" s="6"/>
      <c r="S232" s="6"/>
      <c r="T232" s="6"/>
    </row>
    <row r="233" spans="1:20" s="8" customFormat="1" ht="10.5">
      <c r="A233" s="4"/>
      <c r="B233" s="6"/>
      <c r="C233" s="6"/>
      <c r="D233" s="6"/>
      <c r="E233" s="6"/>
      <c r="F233" s="6"/>
      <c r="G233" s="6"/>
      <c r="H233" s="6"/>
      <c r="I233" s="7"/>
      <c r="J233" s="6"/>
      <c r="K233" s="6"/>
      <c r="L233" s="7"/>
      <c r="N233" s="6"/>
      <c r="O233" s="11"/>
      <c r="P233" s="6"/>
      <c r="Q233" s="6"/>
      <c r="R233" s="6"/>
      <c r="S233" s="6"/>
      <c r="T233" s="6"/>
    </row>
    <row r="234" spans="1:20" s="8" customFormat="1" ht="10.5">
      <c r="A234" s="4"/>
      <c r="B234" s="6"/>
      <c r="C234" s="6"/>
      <c r="D234" s="6"/>
      <c r="E234" s="6"/>
      <c r="F234" s="6"/>
      <c r="G234" s="6"/>
      <c r="H234" s="6"/>
      <c r="I234" s="7"/>
      <c r="J234" s="6"/>
      <c r="K234" s="6"/>
      <c r="L234" s="7"/>
      <c r="N234" s="6"/>
      <c r="O234" s="11"/>
      <c r="P234" s="6"/>
      <c r="Q234" s="6"/>
      <c r="R234" s="6"/>
      <c r="S234" s="6"/>
      <c r="T234" s="6"/>
    </row>
    <row r="235" spans="1:20" s="8" customFormat="1" ht="10.5">
      <c r="A235" s="4"/>
      <c r="B235" s="6"/>
      <c r="C235" s="6"/>
      <c r="D235" s="6"/>
      <c r="E235" s="6"/>
      <c r="F235" s="6"/>
      <c r="G235" s="6"/>
      <c r="H235" s="6"/>
      <c r="I235" s="7"/>
      <c r="J235" s="6"/>
      <c r="K235" s="6"/>
      <c r="L235" s="7"/>
      <c r="N235" s="6"/>
      <c r="O235" s="11"/>
      <c r="P235" s="6"/>
      <c r="Q235" s="6"/>
      <c r="R235" s="6"/>
      <c r="S235" s="6"/>
      <c r="T235" s="6"/>
    </row>
    <row r="236" spans="1:20" s="8" customFormat="1" ht="10.5">
      <c r="A236" s="4"/>
      <c r="B236" s="6"/>
      <c r="C236" s="6"/>
      <c r="D236" s="6"/>
      <c r="E236" s="6"/>
      <c r="F236" s="6"/>
      <c r="G236" s="6"/>
      <c r="H236" s="6"/>
      <c r="I236" s="7"/>
      <c r="J236" s="6"/>
      <c r="K236" s="6"/>
      <c r="L236" s="7"/>
      <c r="N236" s="6"/>
      <c r="O236" s="11"/>
      <c r="P236" s="6"/>
      <c r="Q236" s="6"/>
      <c r="R236" s="6"/>
      <c r="S236" s="6"/>
      <c r="T236" s="6"/>
    </row>
    <row r="237" spans="1:20" s="8" customFormat="1" ht="10.5">
      <c r="A237" s="4"/>
      <c r="B237" s="6"/>
      <c r="C237" s="6"/>
      <c r="D237" s="6"/>
      <c r="E237" s="6"/>
      <c r="F237" s="6"/>
      <c r="G237" s="6"/>
      <c r="H237" s="6"/>
      <c r="I237" s="7"/>
      <c r="J237" s="6"/>
      <c r="K237" s="6"/>
      <c r="L237" s="7"/>
      <c r="N237" s="6"/>
      <c r="O237" s="11"/>
      <c r="P237" s="6"/>
      <c r="Q237" s="6"/>
      <c r="R237" s="6"/>
      <c r="S237" s="6"/>
      <c r="T237" s="6"/>
    </row>
    <row r="238" spans="1:20" s="8" customFormat="1" ht="10.5">
      <c r="A238" s="4"/>
      <c r="B238" s="6"/>
      <c r="C238" s="6"/>
      <c r="D238" s="6"/>
      <c r="E238" s="6"/>
      <c r="F238" s="6"/>
      <c r="G238" s="6"/>
      <c r="H238" s="6"/>
      <c r="I238" s="7"/>
      <c r="J238" s="6"/>
      <c r="K238" s="6"/>
      <c r="L238" s="7"/>
      <c r="N238" s="6"/>
      <c r="O238" s="11"/>
      <c r="P238" s="6"/>
      <c r="Q238" s="6"/>
      <c r="R238" s="6"/>
      <c r="S238" s="6"/>
      <c r="T238" s="6"/>
    </row>
    <row r="239" spans="1:20" s="8" customFormat="1" ht="10.5">
      <c r="A239" s="4"/>
      <c r="B239" s="6"/>
      <c r="C239" s="6"/>
      <c r="D239" s="6"/>
      <c r="E239" s="6"/>
      <c r="F239" s="6"/>
      <c r="G239" s="6"/>
      <c r="H239" s="6"/>
      <c r="I239" s="7"/>
      <c r="J239" s="6"/>
      <c r="K239" s="6"/>
      <c r="L239" s="7"/>
      <c r="N239" s="6"/>
      <c r="O239" s="11"/>
      <c r="P239" s="6"/>
      <c r="Q239" s="6"/>
      <c r="R239" s="6"/>
      <c r="S239" s="6"/>
      <c r="T239" s="6"/>
    </row>
    <row r="240" spans="1:20" s="8" customFormat="1" ht="10.5">
      <c r="A240" s="4"/>
      <c r="B240" s="6"/>
      <c r="C240" s="6"/>
      <c r="D240" s="6"/>
      <c r="E240" s="6"/>
      <c r="F240" s="6"/>
      <c r="G240" s="6"/>
      <c r="H240" s="6"/>
      <c r="I240" s="7"/>
      <c r="J240" s="6"/>
      <c r="K240" s="6"/>
      <c r="L240" s="7"/>
      <c r="N240" s="6"/>
      <c r="O240" s="11"/>
      <c r="P240" s="6"/>
      <c r="Q240" s="6"/>
      <c r="R240" s="6"/>
      <c r="S240" s="6"/>
      <c r="T240" s="6"/>
    </row>
    <row r="241" spans="1:20" s="8" customFormat="1" ht="10.5">
      <c r="A241" s="4"/>
      <c r="B241" s="6"/>
      <c r="C241" s="6"/>
      <c r="D241" s="6"/>
      <c r="E241" s="6"/>
      <c r="F241" s="6"/>
      <c r="G241" s="6"/>
      <c r="H241" s="6"/>
      <c r="I241" s="7"/>
      <c r="J241" s="6"/>
      <c r="K241" s="6"/>
      <c r="L241" s="7"/>
      <c r="N241" s="6"/>
      <c r="O241" s="11"/>
      <c r="P241" s="6"/>
      <c r="Q241" s="6"/>
      <c r="R241" s="6"/>
      <c r="S241" s="6"/>
      <c r="T241" s="6"/>
    </row>
    <row r="242" spans="1:20" s="8" customFormat="1" ht="10.5">
      <c r="A242" s="4"/>
      <c r="B242" s="6"/>
      <c r="C242" s="6"/>
      <c r="D242" s="6"/>
      <c r="E242" s="6"/>
      <c r="F242" s="6"/>
      <c r="G242" s="6"/>
      <c r="H242" s="6"/>
      <c r="I242" s="7"/>
      <c r="J242" s="6"/>
      <c r="K242" s="6"/>
      <c r="L242" s="7"/>
      <c r="N242" s="6"/>
      <c r="O242" s="11"/>
      <c r="P242" s="6"/>
      <c r="Q242" s="6"/>
      <c r="R242" s="6"/>
      <c r="S242" s="6"/>
      <c r="T242" s="6"/>
    </row>
    <row r="243" spans="1:20" s="8" customFormat="1" ht="10.5">
      <c r="A243" s="4"/>
      <c r="B243" s="6"/>
      <c r="C243" s="6"/>
      <c r="D243" s="6"/>
      <c r="E243" s="6"/>
      <c r="F243" s="6"/>
      <c r="G243" s="6"/>
      <c r="H243" s="6"/>
      <c r="I243" s="7"/>
      <c r="J243" s="6"/>
      <c r="K243" s="6"/>
      <c r="L243" s="7"/>
      <c r="N243" s="6"/>
      <c r="O243" s="11"/>
      <c r="P243" s="6"/>
      <c r="Q243" s="6"/>
      <c r="R243" s="6"/>
      <c r="S243" s="6"/>
      <c r="T243" s="6"/>
    </row>
    <row r="244" spans="1:20" s="8" customFormat="1" ht="10.5">
      <c r="A244" s="4"/>
      <c r="B244" s="6"/>
      <c r="C244" s="6"/>
      <c r="D244" s="6"/>
      <c r="E244" s="6"/>
      <c r="F244" s="6"/>
      <c r="G244" s="6"/>
      <c r="H244" s="6"/>
      <c r="I244" s="7"/>
      <c r="J244" s="6"/>
      <c r="K244" s="6"/>
      <c r="L244" s="7"/>
      <c r="N244" s="6"/>
      <c r="O244" s="11"/>
      <c r="P244" s="6"/>
      <c r="Q244" s="6"/>
      <c r="R244" s="6"/>
      <c r="S244" s="6"/>
      <c r="T244" s="6"/>
    </row>
    <row r="245" spans="1:20" s="8" customFormat="1" ht="10.5">
      <c r="A245" s="4"/>
      <c r="B245" s="6"/>
      <c r="C245" s="6"/>
      <c r="D245" s="6"/>
      <c r="E245" s="6"/>
      <c r="F245" s="6"/>
      <c r="G245" s="6"/>
      <c r="H245" s="6"/>
      <c r="I245" s="7"/>
      <c r="J245" s="6"/>
      <c r="K245" s="6"/>
      <c r="L245" s="7"/>
      <c r="N245" s="6"/>
      <c r="O245" s="11"/>
      <c r="P245" s="6"/>
      <c r="Q245" s="6"/>
      <c r="R245" s="6"/>
      <c r="S245" s="6"/>
      <c r="T245" s="6"/>
    </row>
    <row r="246" spans="1:20" s="8" customFormat="1" ht="10.5">
      <c r="A246" s="4"/>
      <c r="B246" s="6"/>
      <c r="C246" s="6"/>
      <c r="D246" s="6"/>
      <c r="E246" s="6"/>
      <c r="F246" s="6"/>
      <c r="G246" s="6"/>
      <c r="H246" s="6"/>
      <c r="I246" s="7"/>
      <c r="J246" s="6"/>
      <c r="K246" s="6"/>
      <c r="L246" s="7"/>
      <c r="N246" s="6"/>
      <c r="O246" s="11"/>
      <c r="P246" s="6"/>
      <c r="Q246" s="6"/>
      <c r="R246" s="6"/>
      <c r="S246" s="6"/>
      <c r="T246" s="6"/>
    </row>
    <row r="247" spans="1:20" s="8" customFormat="1" ht="10.5">
      <c r="A247" s="4"/>
      <c r="B247" s="6"/>
      <c r="C247" s="6"/>
      <c r="D247" s="6"/>
      <c r="E247" s="6"/>
      <c r="F247" s="6"/>
      <c r="G247" s="6"/>
      <c r="H247" s="6"/>
      <c r="I247" s="7"/>
      <c r="J247" s="6"/>
      <c r="K247" s="6"/>
      <c r="L247" s="7"/>
      <c r="N247" s="6"/>
      <c r="O247" s="11"/>
      <c r="P247" s="6"/>
      <c r="Q247" s="6"/>
      <c r="R247" s="6"/>
      <c r="S247" s="6"/>
      <c r="T247" s="6"/>
    </row>
    <row r="248" spans="1:20" s="8" customFormat="1" ht="10.5">
      <c r="A248" s="4"/>
      <c r="B248" s="6"/>
      <c r="C248" s="6"/>
      <c r="D248" s="6"/>
      <c r="E248" s="6"/>
      <c r="F248" s="6"/>
      <c r="G248" s="6"/>
      <c r="H248" s="6"/>
      <c r="I248" s="7"/>
      <c r="J248" s="6"/>
      <c r="K248" s="6"/>
      <c r="L248" s="7"/>
      <c r="N248" s="6"/>
      <c r="O248" s="11"/>
      <c r="P248" s="6"/>
      <c r="Q248" s="6"/>
      <c r="R248" s="6"/>
      <c r="S248" s="6"/>
      <c r="T248" s="6"/>
    </row>
    <row r="249" spans="1:20" s="8" customFormat="1" ht="10.5">
      <c r="A249" s="4"/>
      <c r="B249" s="6"/>
      <c r="C249" s="6"/>
      <c r="D249" s="6"/>
      <c r="E249" s="6"/>
      <c r="F249" s="6"/>
      <c r="G249" s="6"/>
      <c r="H249" s="6"/>
      <c r="I249" s="7"/>
      <c r="J249" s="6"/>
      <c r="K249" s="6"/>
      <c r="L249" s="7"/>
      <c r="N249" s="6"/>
      <c r="O249" s="11"/>
      <c r="P249" s="6"/>
      <c r="Q249" s="6"/>
      <c r="R249" s="6"/>
      <c r="S249" s="6"/>
      <c r="T249" s="6"/>
    </row>
    <row r="250" spans="1:20" s="8" customFormat="1" ht="10.5">
      <c r="A250" s="4"/>
      <c r="B250" s="6"/>
      <c r="C250" s="6"/>
      <c r="D250" s="6"/>
      <c r="E250" s="6"/>
      <c r="F250" s="6"/>
      <c r="G250" s="6"/>
      <c r="H250" s="6"/>
      <c r="I250" s="7"/>
      <c r="J250" s="6"/>
      <c r="K250" s="6"/>
      <c r="L250" s="7"/>
      <c r="N250" s="6"/>
      <c r="O250" s="11"/>
      <c r="P250" s="6"/>
      <c r="Q250" s="6"/>
      <c r="R250" s="6"/>
      <c r="S250" s="6"/>
      <c r="T250" s="6"/>
    </row>
    <row r="251" spans="1:20" s="8" customFormat="1" ht="10.5">
      <c r="A251" s="4"/>
      <c r="B251" s="6"/>
      <c r="C251" s="6"/>
      <c r="D251" s="6"/>
      <c r="E251" s="6"/>
      <c r="F251" s="6"/>
      <c r="G251" s="6"/>
      <c r="H251" s="6"/>
      <c r="I251" s="7"/>
      <c r="J251" s="6"/>
      <c r="K251" s="6"/>
      <c r="L251" s="7"/>
      <c r="N251" s="6"/>
      <c r="O251" s="11"/>
      <c r="P251" s="6"/>
      <c r="Q251" s="6"/>
      <c r="R251" s="6"/>
      <c r="S251" s="6"/>
      <c r="T251" s="6"/>
    </row>
    <row r="252" spans="1:20" s="8" customFormat="1" ht="10.5">
      <c r="A252" s="4"/>
      <c r="B252" s="6"/>
      <c r="C252" s="6"/>
      <c r="D252" s="6"/>
      <c r="E252" s="6"/>
      <c r="F252" s="6"/>
      <c r="G252" s="6"/>
      <c r="H252" s="6"/>
      <c r="I252" s="7"/>
      <c r="J252" s="6"/>
      <c r="K252" s="6"/>
      <c r="L252" s="7"/>
      <c r="N252" s="6"/>
      <c r="O252" s="11"/>
      <c r="P252" s="6"/>
      <c r="Q252" s="6"/>
      <c r="R252" s="6"/>
      <c r="S252" s="6"/>
      <c r="T252" s="6"/>
    </row>
    <row r="253" spans="1:20" s="8" customFormat="1" ht="10.5">
      <c r="A253" s="4"/>
      <c r="B253" s="6"/>
      <c r="C253" s="6"/>
      <c r="D253" s="6"/>
      <c r="E253" s="6"/>
      <c r="F253" s="6"/>
      <c r="G253" s="6"/>
      <c r="H253" s="6"/>
      <c r="I253" s="7"/>
      <c r="J253" s="6"/>
      <c r="K253" s="6"/>
      <c r="L253" s="7"/>
      <c r="N253" s="6"/>
      <c r="O253" s="11"/>
      <c r="P253" s="6"/>
      <c r="Q253" s="6"/>
      <c r="R253" s="6"/>
      <c r="S253" s="6"/>
      <c r="T253" s="6"/>
    </row>
    <row r="254" spans="1:20" s="8" customFormat="1" ht="10.5">
      <c r="A254" s="4"/>
      <c r="B254" s="6"/>
      <c r="C254" s="6"/>
      <c r="D254" s="6"/>
      <c r="E254" s="6"/>
      <c r="F254" s="6"/>
      <c r="G254" s="6"/>
      <c r="H254" s="6"/>
      <c r="I254" s="7"/>
      <c r="J254" s="6"/>
      <c r="K254" s="6"/>
      <c r="L254" s="7"/>
      <c r="N254" s="6"/>
      <c r="O254" s="11"/>
      <c r="P254" s="6"/>
      <c r="Q254" s="6"/>
      <c r="R254" s="6"/>
      <c r="S254" s="6"/>
      <c r="T254" s="6"/>
    </row>
    <row r="255" spans="1:20" s="8" customFormat="1" ht="10.5">
      <c r="A255" s="4"/>
      <c r="B255" s="6"/>
      <c r="C255" s="6"/>
      <c r="D255" s="6"/>
      <c r="E255" s="6"/>
      <c r="F255" s="6"/>
      <c r="G255" s="6"/>
      <c r="H255" s="6"/>
      <c r="I255" s="7"/>
      <c r="J255" s="6"/>
      <c r="K255" s="6"/>
      <c r="L255" s="7"/>
      <c r="N255" s="6"/>
      <c r="O255" s="11"/>
      <c r="P255" s="6"/>
      <c r="Q255" s="6"/>
      <c r="R255" s="6"/>
      <c r="S255" s="6"/>
      <c r="T255" s="6"/>
    </row>
    <row r="256" spans="1:20" s="8" customFormat="1" ht="10.5">
      <c r="A256" s="4"/>
      <c r="B256" s="6"/>
      <c r="C256" s="6"/>
      <c r="D256" s="6"/>
      <c r="E256" s="6"/>
      <c r="F256" s="6"/>
      <c r="G256" s="6"/>
      <c r="H256" s="6"/>
      <c r="I256" s="7"/>
      <c r="J256" s="6"/>
      <c r="K256" s="6"/>
      <c r="L256" s="7"/>
      <c r="N256" s="6"/>
      <c r="O256" s="11"/>
      <c r="P256" s="6"/>
      <c r="Q256" s="6"/>
      <c r="R256" s="6"/>
      <c r="S256" s="6"/>
      <c r="T256" s="6"/>
    </row>
    <row r="257" spans="1:20" s="8" customFormat="1" ht="10.5">
      <c r="A257" s="4"/>
      <c r="B257" s="6"/>
      <c r="C257" s="6"/>
      <c r="D257" s="6"/>
      <c r="E257" s="6"/>
      <c r="F257" s="6"/>
      <c r="G257" s="6"/>
      <c r="H257" s="6"/>
      <c r="I257" s="7"/>
      <c r="J257" s="6"/>
      <c r="K257" s="6"/>
      <c r="L257" s="7"/>
      <c r="N257" s="6"/>
      <c r="O257" s="11"/>
      <c r="P257" s="6"/>
      <c r="Q257" s="6"/>
      <c r="R257" s="6"/>
      <c r="S257" s="6"/>
      <c r="T257" s="6"/>
    </row>
    <row r="258" spans="1:20" s="8" customFormat="1" ht="10.5">
      <c r="A258" s="4"/>
      <c r="B258" s="6"/>
      <c r="C258" s="6"/>
      <c r="D258" s="6"/>
      <c r="E258" s="6"/>
      <c r="F258" s="6"/>
      <c r="G258" s="6"/>
      <c r="H258" s="6"/>
      <c r="I258" s="7"/>
      <c r="J258" s="6"/>
      <c r="K258" s="6"/>
      <c r="L258" s="7"/>
      <c r="N258" s="6"/>
      <c r="O258" s="11"/>
      <c r="P258" s="6"/>
      <c r="Q258" s="6"/>
      <c r="R258" s="6"/>
      <c r="S258" s="6"/>
      <c r="T258" s="6"/>
    </row>
    <row r="259" spans="1:20" s="8" customFormat="1" ht="10.5">
      <c r="A259" s="4"/>
      <c r="B259" s="6"/>
      <c r="C259" s="6"/>
      <c r="D259" s="6"/>
      <c r="E259" s="6"/>
      <c r="F259" s="6"/>
      <c r="G259" s="6"/>
      <c r="H259" s="6"/>
      <c r="I259" s="7"/>
      <c r="J259" s="6"/>
      <c r="K259" s="6"/>
      <c r="L259" s="7"/>
      <c r="N259" s="6"/>
      <c r="O259" s="11"/>
      <c r="P259" s="6"/>
      <c r="Q259" s="6"/>
      <c r="R259" s="6"/>
      <c r="S259" s="6"/>
      <c r="T259" s="6"/>
    </row>
    <row r="260" spans="1:20" s="8" customFormat="1" ht="10.5">
      <c r="A260" s="4"/>
      <c r="B260" s="6"/>
      <c r="C260" s="6"/>
      <c r="D260" s="6"/>
      <c r="E260" s="6"/>
      <c r="F260" s="6"/>
      <c r="G260" s="6"/>
      <c r="H260" s="6"/>
      <c r="I260" s="7"/>
      <c r="J260" s="6"/>
      <c r="K260" s="6"/>
      <c r="L260" s="7"/>
      <c r="N260" s="6"/>
      <c r="O260" s="11"/>
      <c r="P260" s="6"/>
      <c r="Q260" s="6"/>
      <c r="R260" s="6"/>
      <c r="S260" s="6"/>
      <c r="T260" s="6"/>
    </row>
    <row r="261" spans="1:20" s="8" customFormat="1" ht="10.5">
      <c r="A261" s="4"/>
      <c r="B261" s="6"/>
      <c r="C261" s="6"/>
      <c r="D261" s="6"/>
      <c r="E261" s="6"/>
      <c r="F261" s="6"/>
      <c r="G261" s="6"/>
      <c r="H261" s="6"/>
      <c r="I261" s="7"/>
      <c r="J261" s="6"/>
      <c r="K261" s="6"/>
      <c r="L261" s="7"/>
      <c r="N261" s="6"/>
      <c r="O261" s="11"/>
      <c r="P261" s="6"/>
      <c r="Q261" s="6"/>
      <c r="R261" s="6"/>
      <c r="S261" s="6"/>
      <c r="T261" s="6"/>
    </row>
    <row r="262" spans="1:20" s="8" customFormat="1" ht="10.5">
      <c r="A262" s="4"/>
      <c r="B262" s="6"/>
      <c r="C262" s="6"/>
      <c r="D262" s="6"/>
      <c r="E262" s="6"/>
      <c r="F262" s="6"/>
      <c r="G262" s="6"/>
      <c r="H262" s="6"/>
      <c r="I262" s="7"/>
      <c r="J262" s="6"/>
      <c r="K262" s="6"/>
      <c r="L262" s="7"/>
      <c r="N262" s="6"/>
      <c r="O262" s="11"/>
      <c r="P262" s="6"/>
      <c r="Q262" s="6"/>
      <c r="R262" s="6"/>
      <c r="S262" s="6"/>
      <c r="T262" s="6"/>
    </row>
    <row r="263" spans="1:20" s="8" customFormat="1" ht="10.5">
      <c r="A263" s="4"/>
      <c r="B263" s="6"/>
      <c r="C263" s="6"/>
      <c r="D263" s="6"/>
      <c r="E263" s="6"/>
      <c r="F263" s="6"/>
      <c r="G263" s="6"/>
      <c r="H263" s="6"/>
      <c r="I263" s="7"/>
      <c r="J263" s="6"/>
      <c r="K263" s="6"/>
      <c r="L263" s="7"/>
      <c r="N263" s="6"/>
      <c r="O263" s="11"/>
      <c r="P263" s="6"/>
      <c r="Q263" s="6"/>
      <c r="R263" s="6"/>
      <c r="S263" s="6"/>
      <c r="T263" s="6"/>
    </row>
    <row r="264" spans="1:20" s="8" customFormat="1" ht="10.5">
      <c r="A264" s="4"/>
      <c r="B264" s="6"/>
      <c r="C264" s="6"/>
      <c r="D264" s="6"/>
      <c r="E264" s="6"/>
      <c r="F264" s="6"/>
      <c r="G264" s="6"/>
      <c r="H264" s="6"/>
      <c r="I264" s="7"/>
      <c r="J264" s="6"/>
      <c r="K264" s="6"/>
      <c r="L264" s="7"/>
      <c r="N264" s="6"/>
      <c r="O264" s="11"/>
      <c r="P264" s="6"/>
      <c r="Q264" s="6"/>
      <c r="R264" s="6"/>
      <c r="S264" s="6"/>
      <c r="T264" s="6"/>
    </row>
    <row r="265" spans="1:20" s="8" customFormat="1" ht="10.5">
      <c r="A265" s="4"/>
      <c r="B265" s="6"/>
      <c r="C265" s="6"/>
      <c r="D265" s="6"/>
      <c r="E265" s="6"/>
      <c r="F265" s="6"/>
      <c r="G265" s="6"/>
      <c r="H265" s="6"/>
      <c r="I265" s="7"/>
      <c r="J265" s="6"/>
      <c r="K265" s="6"/>
      <c r="L265" s="7"/>
      <c r="N265" s="6"/>
      <c r="O265" s="11"/>
      <c r="P265" s="6"/>
      <c r="Q265" s="6"/>
      <c r="R265" s="6"/>
      <c r="S265" s="6"/>
      <c r="T265" s="6"/>
    </row>
    <row r="266" spans="1:20" s="8" customFormat="1" ht="10.5">
      <c r="A266" s="4"/>
      <c r="B266" s="6"/>
      <c r="C266" s="6"/>
      <c r="D266" s="6"/>
      <c r="E266" s="6"/>
      <c r="F266" s="6"/>
      <c r="G266" s="6"/>
      <c r="H266" s="6"/>
      <c r="I266" s="7"/>
      <c r="J266" s="6"/>
      <c r="K266" s="6"/>
      <c r="L266" s="7"/>
      <c r="N266" s="6"/>
      <c r="O266" s="11"/>
      <c r="P266" s="6"/>
      <c r="Q266" s="6"/>
      <c r="R266" s="6"/>
      <c r="S266" s="6"/>
      <c r="T266" s="6"/>
    </row>
    <row r="267" spans="1:20" s="8" customFormat="1" ht="10.5">
      <c r="A267" s="4"/>
      <c r="B267" s="6"/>
      <c r="C267" s="6"/>
      <c r="D267" s="6"/>
      <c r="E267" s="6"/>
      <c r="F267" s="6"/>
      <c r="G267" s="6"/>
      <c r="H267" s="6"/>
      <c r="I267" s="7"/>
      <c r="J267" s="6"/>
      <c r="K267" s="6"/>
      <c r="L267" s="7"/>
      <c r="N267" s="6"/>
      <c r="O267" s="11"/>
      <c r="P267" s="6"/>
      <c r="Q267" s="6"/>
      <c r="R267" s="6"/>
      <c r="S267" s="6"/>
      <c r="T267" s="6"/>
    </row>
    <row r="268" spans="1:20" s="8" customFormat="1" ht="10.5">
      <c r="A268" s="4"/>
      <c r="B268" s="6"/>
      <c r="C268" s="6"/>
      <c r="D268" s="6"/>
      <c r="E268" s="6"/>
      <c r="F268" s="6"/>
      <c r="G268" s="6"/>
      <c r="H268" s="6"/>
      <c r="I268" s="7"/>
      <c r="J268" s="6"/>
      <c r="K268" s="6"/>
      <c r="L268" s="7"/>
      <c r="N268" s="6"/>
      <c r="O268" s="11"/>
      <c r="P268" s="6"/>
      <c r="Q268" s="6"/>
      <c r="R268" s="6"/>
      <c r="S268" s="6"/>
      <c r="T268" s="6"/>
    </row>
    <row r="269" spans="1:20" s="8" customFormat="1" ht="10.5">
      <c r="A269" s="4"/>
      <c r="B269" s="6"/>
      <c r="C269" s="6"/>
      <c r="D269" s="6"/>
      <c r="E269" s="6"/>
      <c r="F269" s="6"/>
      <c r="G269" s="6"/>
      <c r="H269" s="6"/>
      <c r="I269" s="7"/>
      <c r="J269" s="6"/>
      <c r="K269" s="6"/>
      <c r="L269" s="7"/>
      <c r="N269" s="6"/>
      <c r="O269" s="11"/>
      <c r="P269" s="6"/>
      <c r="Q269" s="6"/>
      <c r="R269" s="6"/>
      <c r="S269" s="6"/>
      <c r="T269" s="6"/>
    </row>
    <row r="270" spans="1:20" s="8" customFormat="1" ht="10.5">
      <c r="A270" s="4"/>
      <c r="B270" s="6"/>
      <c r="C270" s="6"/>
      <c r="D270" s="6"/>
      <c r="E270" s="6"/>
      <c r="F270" s="6"/>
      <c r="G270" s="6"/>
      <c r="H270" s="6"/>
      <c r="I270" s="7"/>
      <c r="J270" s="6"/>
      <c r="K270" s="6"/>
      <c r="L270" s="7"/>
      <c r="N270" s="6"/>
      <c r="O270" s="11"/>
      <c r="P270" s="6"/>
      <c r="Q270" s="6"/>
      <c r="R270" s="6"/>
      <c r="S270" s="6"/>
      <c r="T270" s="6"/>
    </row>
    <row r="271" spans="1:20" s="8" customFormat="1" ht="10.5">
      <c r="A271" s="4"/>
      <c r="B271" s="6"/>
      <c r="C271" s="6"/>
      <c r="D271" s="6"/>
      <c r="E271" s="6"/>
      <c r="F271" s="6"/>
      <c r="G271" s="6"/>
      <c r="H271" s="6"/>
      <c r="I271" s="7"/>
      <c r="J271" s="6"/>
      <c r="K271" s="6"/>
      <c r="L271" s="7"/>
      <c r="N271" s="6"/>
      <c r="O271" s="11"/>
      <c r="P271" s="6"/>
      <c r="Q271" s="6"/>
      <c r="R271" s="6"/>
      <c r="S271" s="6"/>
      <c r="T271" s="6"/>
    </row>
    <row r="272" spans="1:20" s="8" customFormat="1" ht="10.5">
      <c r="A272" s="4"/>
      <c r="B272" s="6"/>
      <c r="C272" s="6"/>
      <c r="D272" s="6"/>
      <c r="E272" s="6"/>
      <c r="F272" s="6"/>
      <c r="G272" s="6"/>
      <c r="H272" s="6"/>
      <c r="I272" s="7"/>
      <c r="J272" s="6"/>
      <c r="K272" s="6"/>
      <c r="L272" s="7"/>
      <c r="N272" s="6"/>
      <c r="O272" s="11"/>
      <c r="P272" s="6"/>
      <c r="Q272" s="6"/>
      <c r="R272" s="6"/>
      <c r="S272" s="6"/>
      <c r="T272" s="6"/>
    </row>
    <row r="273" spans="1:20" s="8" customFormat="1" ht="10.5">
      <c r="A273" s="4"/>
      <c r="B273" s="6"/>
      <c r="C273" s="6"/>
      <c r="D273" s="6"/>
      <c r="E273" s="6"/>
      <c r="F273" s="6"/>
      <c r="G273" s="6"/>
      <c r="H273" s="6"/>
      <c r="I273" s="7"/>
      <c r="J273" s="6"/>
      <c r="K273" s="6"/>
      <c r="L273" s="7"/>
      <c r="N273" s="6"/>
      <c r="O273" s="11"/>
      <c r="P273" s="6"/>
      <c r="Q273" s="6"/>
      <c r="R273" s="6"/>
      <c r="S273" s="6"/>
      <c r="T273" s="6"/>
    </row>
    <row r="274" spans="1:20" s="8" customFormat="1" ht="10.5">
      <c r="A274" s="4"/>
      <c r="B274" s="6"/>
      <c r="C274" s="6"/>
      <c r="D274" s="6"/>
      <c r="E274" s="6"/>
      <c r="F274" s="6"/>
      <c r="G274" s="6"/>
      <c r="H274" s="6"/>
      <c r="I274" s="7"/>
      <c r="J274" s="6"/>
      <c r="K274" s="6"/>
      <c r="L274" s="7"/>
      <c r="N274" s="6"/>
      <c r="O274" s="11"/>
      <c r="P274" s="6"/>
      <c r="Q274" s="6"/>
      <c r="R274" s="6"/>
      <c r="S274" s="6"/>
      <c r="T274" s="6"/>
    </row>
    <row r="275" spans="1:20" s="8" customFormat="1" ht="10.5">
      <c r="A275" s="4"/>
      <c r="B275" s="6"/>
      <c r="C275" s="6"/>
      <c r="D275" s="6"/>
      <c r="E275" s="6"/>
      <c r="F275" s="6"/>
      <c r="G275" s="6"/>
      <c r="H275" s="6"/>
      <c r="I275" s="7"/>
      <c r="J275" s="6"/>
      <c r="K275" s="6"/>
      <c r="L275" s="7"/>
      <c r="N275" s="6"/>
      <c r="O275" s="11"/>
      <c r="P275" s="6"/>
      <c r="Q275" s="6"/>
      <c r="R275" s="6"/>
      <c r="S275" s="6"/>
      <c r="T275" s="6"/>
    </row>
    <row r="276" spans="1:20" s="8" customFormat="1" ht="10.5">
      <c r="A276" s="4"/>
      <c r="B276" s="6"/>
      <c r="C276" s="6"/>
      <c r="D276" s="6"/>
      <c r="E276" s="6"/>
      <c r="F276" s="6"/>
      <c r="G276" s="6"/>
      <c r="H276" s="6"/>
      <c r="I276" s="7"/>
      <c r="J276" s="6"/>
      <c r="K276" s="6"/>
      <c r="L276" s="7"/>
      <c r="N276" s="6"/>
      <c r="O276" s="11"/>
      <c r="P276" s="6"/>
      <c r="Q276" s="6"/>
      <c r="R276" s="6"/>
      <c r="S276" s="6"/>
      <c r="T276" s="6"/>
    </row>
    <row r="277" spans="1:20" s="8" customFormat="1" ht="10.5">
      <c r="A277" s="4"/>
      <c r="B277" s="6"/>
      <c r="C277" s="6"/>
      <c r="D277" s="6"/>
      <c r="E277" s="6"/>
      <c r="F277" s="6"/>
      <c r="G277" s="6"/>
      <c r="H277" s="6"/>
      <c r="I277" s="7"/>
      <c r="J277" s="6"/>
      <c r="K277" s="6"/>
      <c r="L277" s="7"/>
      <c r="N277" s="6"/>
      <c r="O277" s="11"/>
      <c r="P277" s="6"/>
      <c r="Q277" s="6"/>
      <c r="R277" s="6"/>
      <c r="S277" s="6"/>
      <c r="T277" s="6"/>
    </row>
    <row r="278" spans="1:20" s="8" customFormat="1" ht="10.5">
      <c r="A278" s="4"/>
      <c r="B278" s="6"/>
      <c r="C278" s="6"/>
      <c r="D278" s="6"/>
      <c r="E278" s="6"/>
      <c r="F278" s="6"/>
      <c r="G278" s="6"/>
      <c r="H278" s="6"/>
      <c r="I278" s="7"/>
      <c r="J278" s="6"/>
      <c r="K278" s="6"/>
      <c r="L278" s="7"/>
      <c r="N278" s="6"/>
      <c r="O278" s="11"/>
      <c r="P278" s="6"/>
      <c r="Q278" s="6"/>
      <c r="R278" s="6"/>
      <c r="S278" s="6"/>
      <c r="T278" s="6"/>
    </row>
    <row r="279" spans="1:20" s="8" customFormat="1" ht="10.5">
      <c r="A279" s="4"/>
      <c r="B279" s="6"/>
      <c r="C279" s="6"/>
      <c r="D279" s="6"/>
      <c r="E279" s="6"/>
      <c r="F279" s="6"/>
      <c r="G279" s="6"/>
      <c r="H279" s="6"/>
      <c r="I279" s="7"/>
      <c r="J279" s="6"/>
      <c r="K279" s="6"/>
      <c r="L279" s="7"/>
      <c r="N279" s="6"/>
      <c r="O279" s="11"/>
      <c r="P279" s="6"/>
      <c r="Q279" s="6"/>
      <c r="R279" s="6"/>
      <c r="S279" s="6"/>
      <c r="T279" s="6"/>
    </row>
    <row r="280" spans="1:20" s="8" customFormat="1" ht="10.5">
      <c r="A280" s="4"/>
      <c r="B280" s="6"/>
      <c r="C280" s="6"/>
      <c r="D280" s="6"/>
      <c r="E280" s="6"/>
      <c r="F280" s="6"/>
      <c r="G280" s="6"/>
      <c r="H280" s="6"/>
      <c r="I280" s="7"/>
      <c r="J280" s="6"/>
      <c r="K280" s="6"/>
      <c r="L280" s="7"/>
      <c r="N280" s="6"/>
      <c r="O280" s="11"/>
      <c r="P280" s="6"/>
      <c r="Q280" s="6"/>
      <c r="R280" s="6"/>
      <c r="S280" s="6"/>
      <c r="T280" s="6"/>
    </row>
    <row r="281" spans="1:20" s="8" customFormat="1" ht="10.5">
      <c r="A281" s="4"/>
      <c r="B281" s="6"/>
      <c r="C281" s="6"/>
      <c r="D281" s="6"/>
      <c r="E281" s="6"/>
      <c r="F281" s="6"/>
      <c r="G281" s="6"/>
      <c r="H281" s="6"/>
      <c r="I281" s="7"/>
      <c r="J281" s="6"/>
      <c r="K281" s="6"/>
      <c r="L281" s="7"/>
      <c r="N281" s="6"/>
      <c r="O281" s="11"/>
      <c r="P281" s="6"/>
      <c r="Q281" s="6"/>
      <c r="R281" s="6"/>
      <c r="S281" s="6"/>
      <c r="T281" s="6"/>
    </row>
    <row r="282" spans="1:20" s="8" customFormat="1" ht="10.5">
      <c r="A282" s="4"/>
      <c r="B282" s="6"/>
      <c r="C282" s="6"/>
      <c r="D282" s="6"/>
      <c r="E282" s="6"/>
      <c r="F282" s="6"/>
      <c r="G282" s="6"/>
      <c r="H282" s="6"/>
      <c r="I282" s="7"/>
      <c r="J282" s="6"/>
      <c r="K282" s="6"/>
      <c r="L282" s="7"/>
      <c r="N282" s="6"/>
      <c r="O282" s="11"/>
      <c r="P282" s="6"/>
      <c r="Q282" s="6"/>
      <c r="R282" s="6"/>
      <c r="S282" s="6"/>
      <c r="T282" s="6"/>
    </row>
    <row r="283" spans="1:20" s="8" customFormat="1" ht="10.5">
      <c r="A283" s="4"/>
      <c r="B283" s="6"/>
      <c r="C283" s="6"/>
      <c r="D283" s="6"/>
      <c r="E283" s="6"/>
      <c r="F283" s="6"/>
      <c r="G283" s="6"/>
      <c r="H283" s="6"/>
      <c r="I283" s="7"/>
      <c r="J283" s="6"/>
      <c r="K283" s="6"/>
      <c r="L283" s="7"/>
      <c r="N283" s="6"/>
      <c r="O283" s="11"/>
      <c r="P283" s="6"/>
      <c r="Q283" s="6"/>
      <c r="R283" s="6"/>
      <c r="S283" s="6"/>
      <c r="T283" s="6"/>
    </row>
    <row r="284" spans="1:20" s="8" customFormat="1" ht="10.5">
      <c r="A284" s="4"/>
      <c r="B284" s="6"/>
      <c r="C284" s="6"/>
      <c r="D284" s="6"/>
      <c r="E284" s="6"/>
      <c r="F284" s="6"/>
      <c r="G284" s="6"/>
      <c r="H284" s="6"/>
      <c r="I284" s="7"/>
      <c r="J284" s="6"/>
      <c r="K284" s="6"/>
      <c r="L284" s="7"/>
      <c r="N284" s="6"/>
      <c r="O284" s="11"/>
      <c r="P284" s="6"/>
      <c r="Q284" s="6"/>
      <c r="R284" s="6"/>
      <c r="S284" s="6"/>
      <c r="T284" s="6"/>
    </row>
    <row r="285" spans="1:20" s="8" customFormat="1" ht="10.5">
      <c r="A285" s="4"/>
      <c r="B285" s="6"/>
      <c r="C285" s="6"/>
      <c r="D285" s="6"/>
      <c r="E285" s="6"/>
      <c r="F285" s="6"/>
      <c r="G285" s="6"/>
      <c r="H285" s="6"/>
      <c r="I285" s="7"/>
      <c r="J285" s="6"/>
      <c r="K285" s="6"/>
      <c r="L285" s="7"/>
      <c r="N285" s="6"/>
      <c r="O285" s="11"/>
      <c r="P285" s="6"/>
      <c r="Q285" s="6"/>
      <c r="R285" s="6"/>
      <c r="S285" s="6"/>
      <c r="T285" s="6"/>
    </row>
    <row r="286" spans="1:20" s="8" customFormat="1" ht="10.5">
      <c r="A286" s="4"/>
      <c r="B286" s="6"/>
      <c r="C286" s="6"/>
      <c r="D286" s="6"/>
      <c r="E286" s="6"/>
      <c r="F286" s="6"/>
      <c r="G286" s="6"/>
      <c r="H286" s="6"/>
      <c r="I286" s="7"/>
      <c r="J286" s="6"/>
      <c r="K286" s="6"/>
      <c r="L286" s="7"/>
      <c r="N286" s="6"/>
      <c r="O286" s="11"/>
      <c r="P286" s="6"/>
      <c r="Q286" s="6"/>
      <c r="R286" s="6"/>
      <c r="S286" s="6"/>
      <c r="T286" s="6"/>
    </row>
    <row r="287" spans="1:20" s="8" customFormat="1" ht="10.5">
      <c r="A287" s="4"/>
      <c r="B287" s="6"/>
      <c r="C287" s="6"/>
      <c r="D287" s="6"/>
      <c r="E287" s="6"/>
      <c r="F287" s="6"/>
      <c r="G287" s="6"/>
      <c r="H287" s="6"/>
      <c r="I287" s="7"/>
      <c r="J287" s="6"/>
      <c r="K287" s="6"/>
      <c r="L287" s="7"/>
      <c r="N287" s="6"/>
      <c r="O287" s="11"/>
      <c r="P287" s="6"/>
      <c r="Q287" s="6"/>
      <c r="R287" s="6"/>
      <c r="S287" s="6"/>
      <c r="T287" s="6"/>
    </row>
    <row r="288" spans="1:20" s="8" customFormat="1" ht="10.5">
      <c r="A288" s="4"/>
      <c r="B288" s="6"/>
      <c r="C288" s="6"/>
      <c r="D288" s="6"/>
      <c r="E288" s="6"/>
      <c r="F288" s="6"/>
      <c r="G288" s="6"/>
      <c r="H288" s="6"/>
      <c r="I288" s="7"/>
      <c r="J288" s="6"/>
      <c r="K288" s="6"/>
      <c r="L288" s="7"/>
      <c r="N288" s="6"/>
      <c r="O288" s="11"/>
      <c r="P288" s="6"/>
      <c r="Q288" s="6"/>
      <c r="R288" s="6"/>
      <c r="S288" s="6"/>
      <c r="T288" s="6"/>
    </row>
    <row r="289" spans="1:20" s="8" customFormat="1" ht="10.5">
      <c r="A289" s="4"/>
      <c r="B289" s="6"/>
      <c r="C289" s="6"/>
      <c r="D289" s="6"/>
      <c r="E289" s="6"/>
      <c r="F289" s="6"/>
      <c r="G289" s="6"/>
      <c r="H289" s="6"/>
      <c r="I289" s="7"/>
      <c r="J289" s="6"/>
      <c r="K289" s="6"/>
      <c r="L289" s="7"/>
      <c r="N289" s="6"/>
      <c r="O289" s="11"/>
      <c r="P289" s="6"/>
      <c r="Q289" s="6"/>
      <c r="R289" s="6"/>
      <c r="S289" s="6"/>
      <c r="T289" s="6"/>
    </row>
    <row r="290" spans="1:20" s="8" customFormat="1" ht="10.5">
      <c r="A290" s="4"/>
      <c r="B290" s="6"/>
      <c r="C290" s="6"/>
      <c r="D290" s="6"/>
      <c r="E290" s="6"/>
      <c r="F290" s="6"/>
      <c r="G290" s="6"/>
      <c r="H290" s="6"/>
      <c r="I290" s="7"/>
      <c r="J290" s="6"/>
      <c r="K290" s="6"/>
      <c r="L290" s="7"/>
      <c r="N290" s="6"/>
      <c r="O290" s="11"/>
      <c r="P290" s="6"/>
      <c r="Q290" s="6"/>
      <c r="R290" s="6"/>
      <c r="S290" s="6"/>
      <c r="T290" s="6"/>
    </row>
    <row r="291" spans="1:20" s="8" customFormat="1" ht="10.5">
      <c r="A291" s="4"/>
      <c r="B291" s="6"/>
      <c r="C291" s="6"/>
      <c r="D291" s="6"/>
      <c r="E291" s="6"/>
      <c r="F291" s="6"/>
      <c r="G291" s="6"/>
      <c r="H291" s="6"/>
      <c r="I291" s="7"/>
      <c r="J291" s="6"/>
      <c r="K291" s="6"/>
      <c r="L291" s="7"/>
      <c r="N291" s="6"/>
      <c r="O291" s="11"/>
      <c r="P291" s="6"/>
      <c r="Q291" s="6"/>
      <c r="R291" s="6"/>
      <c r="S291" s="6"/>
      <c r="T291" s="6"/>
    </row>
    <row r="292" spans="1:20" s="8" customFormat="1" ht="10.5">
      <c r="A292" s="4"/>
      <c r="B292" s="6"/>
      <c r="C292" s="6"/>
      <c r="D292" s="6"/>
      <c r="E292" s="6"/>
      <c r="F292" s="6"/>
      <c r="G292" s="6"/>
      <c r="H292" s="6"/>
      <c r="I292" s="7"/>
      <c r="J292" s="6"/>
      <c r="K292" s="6"/>
      <c r="L292" s="7"/>
      <c r="N292" s="6"/>
      <c r="O292" s="11"/>
      <c r="P292" s="6"/>
      <c r="Q292" s="6"/>
      <c r="R292" s="6"/>
      <c r="S292" s="6"/>
      <c r="T292" s="6"/>
    </row>
    <row r="293" spans="1:20" s="8" customFormat="1" ht="10.5">
      <c r="A293" s="4"/>
      <c r="B293" s="6"/>
      <c r="C293" s="6"/>
      <c r="D293" s="6"/>
      <c r="E293" s="6"/>
      <c r="F293" s="6"/>
      <c r="G293" s="6"/>
      <c r="H293" s="6"/>
      <c r="I293" s="7"/>
      <c r="J293" s="6"/>
      <c r="K293" s="6"/>
      <c r="L293" s="7"/>
      <c r="N293" s="6"/>
      <c r="O293" s="11"/>
      <c r="P293" s="6"/>
      <c r="Q293" s="6"/>
      <c r="R293" s="6"/>
      <c r="S293" s="6"/>
      <c r="T293" s="6"/>
    </row>
    <row r="294" spans="1:20" s="8" customFormat="1" ht="10.5">
      <c r="A294" s="4"/>
      <c r="B294" s="6"/>
      <c r="C294" s="6"/>
      <c r="D294" s="6"/>
      <c r="E294" s="6"/>
      <c r="F294" s="6"/>
      <c r="G294" s="6"/>
      <c r="H294" s="6"/>
      <c r="I294" s="7"/>
      <c r="J294" s="6"/>
      <c r="K294" s="6"/>
      <c r="L294" s="7"/>
      <c r="N294" s="6"/>
      <c r="O294" s="11"/>
      <c r="P294" s="6"/>
      <c r="Q294" s="6"/>
      <c r="R294" s="6"/>
      <c r="S294" s="6"/>
      <c r="T294" s="6"/>
    </row>
    <row r="295" spans="1:20" s="8" customFormat="1" ht="10.5">
      <c r="A295" s="4"/>
      <c r="B295" s="6"/>
      <c r="C295" s="6"/>
      <c r="D295" s="6"/>
      <c r="E295" s="6"/>
      <c r="F295" s="6"/>
      <c r="G295" s="6"/>
      <c r="H295" s="6"/>
      <c r="I295" s="7"/>
      <c r="J295" s="6"/>
      <c r="K295" s="6"/>
      <c r="L295" s="7"/>
      <c r="N295" s="6"/>
      <c r="O295" s="11"/>
      <c r="P295" s="6"/>
      <c r="Q295" s="6"/>
      <c r="R295" s="6"/>
      <c r="S295" s="6"/>
      <c r="T295" s="6"/>
    </row>
    <row r="296" spans="1:20" s="8" customFormat="1" ht="10.5">
      <c r="A296" s="4"/>
      <c r="B296" s="6"/>
      <c r="C296" s="6"/>
      <c r="D296" s="6"/>
      <c r="E296" s="6"/>
      <c r="F296" s="6"/>
      <c r="G296" s="6"/>
      <c r="H296" s="6"/>
      <c r="I296" s="7"/>
      <c r="J296" s="6"/>
      <c r="K296" s="6"/>
      <c r="L296" s="7"/>
      <c r="N296" s="6"/>
      <c r="O296" s="11"/>
      <c r="P296" s="6"/>
      <c r="Q296" s="6"/>
      <c r="R296" s="6"/>
      <c r="S296" s="6"/>
      <c r="T296" s="6"/>
    </row>
    <row r="297" spans="1:20" s="8" customFormat="1" ht="10.5">
      <c r="A297" s="4"/>
      <c r="B297" s="6"/>
      <c r="C297" s="6"/>
      <c r="D297" s="6"/>
      <c r="E297" s="6"/>
      <c r="F297" s="6"/>
      <c r="G297" s="6"/>
      <c r="H297" s="6"/>
      <c r="I297" s="7"/>
      <c r="J297" s="6"/>
      <c r="K297" s="6"/>
      <c r="L297" s="7"/>
      <c r="N297" s="6"/>
      <c r="O297" s="11"/>
      <c r="P297" s="6"/>
      <c r="Q297" s="6"/>
      <c r="R297" s="6"/>
      <c r="S297" s="6"/>
      <c r="T297" s="6"/>
    </row>
    <row r="298" spans="1:20" s="8" customFormat="1" ht="10.5">
      <c r="A298" s="4"/>
      <c r="B298" s="6"/>
      <c r="C298" s="6"/>
      <c r="D298" s="6"/>
      <c r="E298" s="6"/>
      <c r="F298" s="6"/>
      <c r="G298" s="6"/>
      <c r="H298" s="6"/>
      <c r="I298" s="7"/>
      <c r="J298" s="6"/>
      <c r="K298" s="6"/>
      <c r="L298" s="7"/>
      <c r="N298" s="6"/>
      <c r="O298" s="11"/>
      <c r="P298" s="6"/>
      <c r="Q298" s="6"/>
      <c r="R298" s="6"/>
      <c r="S298" s="6"/>
      <c r="T298" s="6"/>
    </row>
    <row r="299" spans="1:20" s="8" customFormat="1" ht="10.5">
      <c r="A299" s="4"/>
      <c r="B299" s="6"/>
      <c r="C299" s="6"/>
      <c r="D299" s="6"/>
      <c r="E299" s="6"/>
      <c r="F299" s="6"/>
      <c r="G299" s="6"/>
      <c r="H299" s="6"/>
      <c r="I299" s="7"/>
      <c r="J299" s="6"/>
      <c r="K299" s="6"/>
      <c r="L299" s="7"/>
      <c r="N299" s="6"/>
      <c r="O299" s="11"/>
      <c r="P299" s="6"/>
      <c r="Q299" s="6"/>
      <c r="R299" s="6"/>
      <c r="S299" s="6"/>
      <c r="T299" s="6"/>
    </row>
    <row r="300" spans="1:20" s="8" customFormat="1" ht="10.5">
      <c r="A300" s="4"/>
      <c r="B300" s="6"/>
      <c r="C300" s="6"/>
      <c r="D300" s="6"/>
      <c r="E300" s="6"/>
      <c r="F300" s="6"/>
      <c r="G300" s="6"/>
      <c r="H300" s="6"/>
      <c r="I300" s="7"/>
      <c r="J300" s="6"/>
      <c r="K300" s="6"/>
      <c r="L300" s="7"/>
      <c r="N300" s="6"/>
      <c r="O300" s="11"/>
      <c r="P300" s="6"/>
      <c r="Q300" s="6"/>
      <c r="R300" s="6"/>
      <c r="S300" s="6"/>
      <c r="T300" s="6"/>
    </row>
    <row r="301" spans="1:20" s="8" customFormat="1" ht="10.5">
      <c r="A301" s="4"/>
      <c r="B301" s="6"/>
      <c r="C301" s="6"/>
      <c r="D301" s="6"/>
      <c r="E301" s="6"/>
      <c r="F301" s="6"/>
      <c r="G301" s="6"/>
      <c r="H301" s="6"/>
      <c r="I301" s="7"/>
      <c r="J301" s="6"/>
      <c r="K301" s="6"/>
      <c r="L301" s="7"/>
      <c r="N301" s="6"/>
      <c r="O301" s="11"/>
      <c r="P301" s="6"/>
      <c r="Q301" s="6"/>
      <c r="R301" s="6"/>
      <c r="S301" s="6"/>
      <c r="T301" s="6"/>
    </row>
    <row r="302" spans="1:20" s="8" customFormat="1" ht="10.5">
      <c r="A302" s="4"/>
      <c r="B302" s="6"/>
      <c r="C302" s="6"/>
      <c r="D302" s="6"/>
      <c r="E302" s="6"/>
      <c r="F302" s="6"/>
      <c r="G302" s="6"/>
      <c r="H302" s="6"/>
      <c r="I302" s="7"/>
      <c r="J302" s="6"/>
      <c r="K302" s="6"/>
      <c r="L302" s="7"/>
      <c r="N302" s="6"/>
      <c r="O302" s="11"/>
      <c r="P302" s="6"/>
      <c r="Q302" s="6"/>
      <c r="R302" s="6"/>
      <c r="S302" s="6"/>
      <c r="T302" s="6"/>
    </row>
    <row r="303" spans="1:20" s="8" customFormat="1" ht="10.5">
      <c r="A303" s="4"/>
      <c r="B303" s="6"/>
      <c r="C303" s="6"/>
      <c r="D303" s="6"/>
      <c r="E303" s="6"/>
      <c r="F303" s="6"/>
      <c r="G303" s="6"/>
      <c r="H303" s="6"/>
      <c r="I303" s="7"/>
      <c r="J303" s="6"/>
      <c r="K303" s="6"/>
      <c r="L303" s="7"/>
      <c r="N303" s="6"/>
      <c r="O303" s="11"/>
      <c r="P303" s="6"/>
      <c r="Q303" s="6"/>
      <c r="R303" s="6"/>
      <c r="S303" s="6"/>
      <c r="T303" s="6"/>
    </row>
    <row r="304" spans="1:20" s="8" customFormat="1" ht="10.5">
      <c r="A304" s="4"/>
      <c r="B304" s="6"/>
      <c r="C304" s="6"/>
      <c r="D304" s="6"/>
      <c r="E304" s="6"/>
      <c r="F304" s="6"/>
      <c r="G304" s="6"/>
      <c r="H304" s="6"/>
      <c r="I304" s="7"/>
      <c r="J304" s="6"/>
      <c r="K304" s="6"/>
      <c r="L304" s="7"/>
      <c r="N304" s="6"/>
      <c r="O304" s="11"/>
      <c r="P304" s="6"/>
      <c r="Q304" s="6"/>
      <c r="R304" s="6"/>
      <c r="S304" s="6"/>
      <c r="T304" s="6"/>
    </row>
    <row r="305" spans="1:20" s="8" customFormat="1" ht="10.5">
      <c r="A305" s="4"/>
      <c r="B305" s="6"/>
      <c r="C305" s="6"/>
      <c r="D305" s="6"/>
      <c r="E305" s="6"/>
      <c r="F305" s="6"/>
      <c r="G305" s="6"/>
      <c r="H305" s="6"/>
      <c r="I305" s="7"/>
      <c r="J305" s="6"/>
      <c r="K305" s="6"/>
      <c r="L305" s="7"/>
      <c r="N305" s="6"/>
      <c r="O305" s="11"/>
      <c r="P305" s="6"/>
      <c r="Q305" s="6"/>
      <c r="R305" s="6"/>
      <c r="S305" s="6"/>
      <c r="T305" s="6"/>
    </row>
    <row r="306" spans="1:20" s="8" customFormat="1" ht="10.5">
      <c r="A306" s="4"/>
      <c r="B306" s="6"/>
      <c r="C306" s="6"/>
      <c r="D306" s="6"/>
      <c r="E306" s="6"/>
      <c r="F306" s="6"/>
      <c r="G306" s="6"/>
      <c r="H306" s="6"/>
      <c r="I306" s="7"/>
      <c r="J306" s="6"/>
      <c r="K306" s="6"/>
      <c r="L306" s="7"/>
      <c r="N306" s="6"/>
      <c r="O306" s="11"/>
      <c r="P306" s="6"/>
      <c r="Q306" s="6"/>
      <c r="R306" s="6"/>
      <c r="S306" s="6"/>
      <c r="T306" s="6"/>
    </row>
    <row r="307" spans="1:20" s="8" customFormat="1" ht="10.5">
      <c r="A307" s="4"/>
      <c r="B307" s="6"/>
      <c r="C307" s="6"/>
      <c r="D307" s="6"/>
      <c r="E307" s="6"/>
      <c r="F307" s="6"/>
      <c r="G307" s="6"/>
      <c r="H307" s="6"/>
      <c r="I307" s="7"/>
      <c r="J307" s="6"/>
      <c r="K307" s="6"/>
      <c r="L307" s="7"/>
      <c r="N307" s="6"/>
      <c r="O307" s="11"/>
      <c r="P307" s="6"/>
      <c r="Q307" s="6"/>
      <c r="R307" s="6"/>
      <c r="S307" s="6"/>
      <c r="T307" s="6"/>
    </row>
    <row r="308" spans="1:20" s="8" customFormat="1" ht="10.5">
      <c r="A308" s="4"/>
      <c r="B308" s="6"/>
      <c r="C308" s="6"/>
      <c r="D308" s="6"/>
      <c r="E308" s="6"/>
      <c r="F308" s="6"/>
      <c r="G308" s="6"/>
      <c r="H308" s="6"/>
      <c r="I308" s="7"/>
      <c r="J308" s="6"/>
      <c r="K308" s="6"/>
      <c r="L308" s="7"/>
      <c r="N308" s="6"/>
      <c r="O308" s="11"/>
      <c r="P308" s="6"/>
      <c r="Q308" s="6"/>
      <c r="R308" s="6"/>
      <c r="S308" s="6"/>
      <c r="T308" s="6"/>
    </row>
    <row r="309" spans="1:20" s="8" customFormat="1" ht="10.5">
      <c r="A309" s="4"/>
      <c r="B309" s="6"/>
      <c r="C309" s="6"/>
      <c r="D309" s="6"/>
      <c r="E309" s="6"/>
      <c r="F309" s="6"/>
      <c r="G309" s="6"/>
      <c r="H309" s="6"/>
      <c r="I309" s="7"/>
      <c r="J309" s="6"/>
      <c r="K309" s="6"/>
      <c r="L309" s="7"/>
      <c r="N309" s="6"/>
      <c r="O309" s="11"/>
      <c r="P309" s="6"/>
      <c r="Q309" s="6"/>
      <c r="R309" s="6"/>
      <c r="S309" s="6"/>
      <c r="T309" s="6"/>
    </row>
    <row r="310" spans="1:20" s="8" customFormat="1" ht="10.5">
      <c r="A310" s="4"/>
      <c r="B310" s="6"/>
      <c r="C310" s="6"/>
      <c r="D310" s="6"/>
      <c r="E310" s="6"/>
      <c r="F310" s="6"/>
      <c r="G310" s="6"/>
      <c r="H310" s="6"/>
      <c r="I310" s="7"/>
      <c r="J310" s="6"/>
      <c r="K310" s="6"/>
      <c r="L310" s="7"/>
      <c r="N310" s="6"/>
      <c r="O310" s="11"/>
      <c r="P310" s="6"/>
      <c r="Q310" s="6"/>
      <c r="R310" s="6"/>
      <c r="S310" s="6"/>
      <c r="T310" s="6"/>
    </row>
    <row r="311" spans="1:20" s="8" customFormat="1" ht="10.5">
      <c r="A311" s="4"/>
      <c r="B311" s="6"/>
      <c r="C311" s="6"/>
      <c r="D311" s="6"/>
      <c r="E311" s="6"/>
      <c r="F311" s="6"/>
      <c r="G311" s="6"/>
      <c r="H311" s="6"/>
      <c r="I311" s="7"/>
      <c r="J311" s="6"/>
      <c r="K311" s="6"/>
      <c r="L311" s="7"/>
      <c r="N311" s="6"/>
      <c r="O311" s="11"/>
      <c r="P311" s="6"/>
      <c r="Q311" s="6"/>
      <c r="R311" s="6"/>
      <c r="S311" s="6"/>
      <c r="T311" s="6"/>
    </row>
    <row r="312" spans="1:20" s="8" customFormat="1" ht="10.5">
      <c r="A312" s="4"/>
      <c r="B312" s="6"/>
      <c r="C312" s="6"/>
      <c r="D312" s="6"/>
      <c r="E312" s="6"/>
      <c r="F312" s="6"/>
      <c r="G312" s="6"/>
      <c r="H312" s="6"/>
      <c r="I312" s="7"/>
      <c r="J312" s="6"/>
      <c r="K312" s="6"/>
      <c r="L312" s="7"/>
      <c r="N312" s="6"/>
      <c r="O312" s="11"/>
      <c r="P312" s="6"/>
      <c r="Q312" s="6"/>
      <c r="R312" s="6"/>
      <c r="S312" s="6"/>
      <c r="T312" s="6"/>
    </row>
    <row r="313" spans="1:20" s="8" customFormat="1" ht="10.5">
      <c r="A313" s="4"/>
      <c r="B313" s="6"/>
      <c r="C313" s="6"/>
      <c r="D313" s="6"/>
      <c r="E313" s="6"/>
      <c r="F313" s="6"/>
      <c r="G313" s="6"/>
      <c r="H313" s="6"/>
      <c r="I313" s="7"/>
      <c r="J313" s="6"/>
      <c r="K313" s="6"/>
      <c r="L313" s="7"/>
      <c r="N313" s="6"/>
      <c r="O313" s="11"/>
      <c r="P313" s="6"/>
      <c r="Q313" s="6"/>
      <c r="R313" s="6"/>
      <c r="S313" s="6"/>
      <c r="T313" s="6"/>
    </row>
    <row r="314" spans="1:20" s="8" customFormat="1" ht="10.5">
      <c r="A314" s="4"/>
      <c r="B314" s="6"/>
      <c r="C314" s="6"/>
      <c r="D314" s="6"/>
      <c r="E314" s="6"/>
      <c r="F314" s="6"/>
      <c r="G314" s="6"/>
      <c r="H314" s="6"/>
      <c r="I314" s="7"/>
      <c r="J314" s="6"/>
      <c r="K314" s="6"/>
      <c r="L314" s="7"/>
      <c r="N314" s="6"/>
      <c r="O314" s="11"/>
      <c r="P314" s="6"/>
      <c r="Q314" s="6"/>
      <c r="R314" s="6"/>
      <c r="S314" s="6"/>
      <c r="T314" s="6"/>
    </row>
    <row r="315" spans="1:20" s="8" customFormat="1" ht="10.5">
      <c r="A315" s="4"/>
      <c r="B315" s="6"/>
      <c r="C315" s="6"/>
      <c r="D315" s="6"/>
      <c r="E315" s="6"/>
      <c r="F315" s="6"/>
      <c r="G315" s="6"/>
      <c r="H315" s="6"/>
      <c r="I315" s="7"/>
      <c r="J315" s="6"/>
      <c r="K315" s="6"/>
      <c r="L315" s="7"/>
      <c r="N315" s="6"/>
      <c r="O315" s="11"/>
      <c r="P315" s="6"/>
      <c r="Q315" s="6"/>
      <c r="R315" s="6"/>
      <c r="S315" s="6"/>
      <c r="T315" s="6"/>
    </row>
    <row r="316" spans="1:20" s="8" customFormat="1" ht="10.5">
      <c r="A316" s="4"/>
      <c r="B316" s="6"/>
      <c r="C316" s="6"/>
      <c r="D316" s="6"/>
      <c r="E316" s="6"/>
      <c r="F316" s="6"/>
      <c r="G316" s="6"/>
      <c r="H316" s="6"/>
      <c r="I316" s="7"/>
      <c r="J316" s="6"/>
      <c r="K316" s="6"/>
      <c r="L316" s="7"/>
      <c r="N316" s="6"/>
      <c r="O316" s="11"/>
      <c r="P316" s="6"/>
      <c r="Q316" s="6"/>
      <c r="R316" s="6"/>
      <c r="S316" s="6"/>
      <c r="T316" s="6"/>
    </row>
    <row r="317" spans="1:20" s="8" customFormat="1" ht="10.5">
      <c r="A317" s="4"/>
      <c r="B317" s="6"/>
      <c r="C317" s="6"/>
      <c r="D317" s="6"/>
      <c r="E317" s="6"/>
      <c r="F317" s="6"/>
      <c r="G317" s="6"/>
      <c r="H317" s="6"/>
      <c r="I317" s="7"/>
      <c r="J317" s="6"/>
      <c r="K317" s="6"/>
      <c r="L317" s="7"/>
      <c r="N317" s="6"/>
      <c r="O317" s="11"/>
      <c r="P317" s="6"/>
      <c r="Q317" s="6"/>
      <c r="R317" s="6"/>
      <c r="S317" s="6"/>
      <c r="T317" s="6"/>
    </row>
    <row r="318" spans="1:20" s="8" customFormat="1" ht="10.5">
      <c r="A318" s="4"/>
      <c r="B318" s="6"/>
      <c r="C318" s="6"/>
      <c r="D318" s="6"/>
      <c r="E318" s="6"/>
      <c r="F318" s="6"/>
      <c r="G318" s="6"/>
      <c r="H318" s="6"/>
      <c r="I318" s="7"/>
      <c r="J318" s="6"/>
      <c r="K318" s="6"/>
      <c r="L318" s="7"/>
      <c r="N318" s="6"/>
      <c r="O318" s="11"/>
      <c r="P318" s="6"/>
      <c r="Q318" s="6"/>
      <c r="R318" s="6"/>
      <c r="S318" s="6"/>
      <c r="T318" s="6"/>
    </row>
    <row r="319" spans="1:20" s="8" customFormat="1" ht="10.5">
      <c r="A319" s="4"/>
      <c r="B319" s="6"/>
      <c r="C319" s="6"/>
      <c r="D319" s="6"/>
      <c r="E319" s="6"/>
      <c r="F319" s="6"/>
      <c r="G319" s="6"/>
      <c r="H319" s="6"/>
      <c r="I319" s="7"/>
      <c r="J319" s="6"/>
      <c r="K319" s="6"/>
      <c r="L319" s="7"/>
      <c r="N319" s="6"/>
      <c r="O319" s="11"/>
      <c r="P319" s="6"/>
      <c r="Q319" s="6"/>
      <c r="R319" s="6"/>
      <c r="S319" s="6"/>
      <c r="T319" s="6"/>
    </row>
    <row r="320" spans="1:20" s="8" customFormat="1" ht="10.5">
      <c r="A320" s="4"/>
      <c r="B320" s="6"/>
      <c r="C320" s="6"/>
      <c r="D320" s="6"/>
      <c r="E320" s="6"/>
      <c r="F320" s="6"/>
      <c r="G320" s="6"/>
      <c r="H320" s="6"/>
      <c r="I320" s="7"/>
      <c r="J320" s="6"/>
      <c r="K320" s="6"/>
      <c r="L320" s="7"/>
      <c r="N320" s="6"/>
      <c r="O320" s="11"/>
      <c r="P320" s="6"/>
      <c r="Q320" s="6"/>
      <c r="R320" s="6"/>
      <c r="S320" s="6"/>
      <c r="T320" s="6"/>
    </row>
    <row r="321" spans="1:20" s="8" customFormat="1" ht="10.5">
      <c r="A321" s="4"/>
      <c r="B321" s="6"/>
      <c r="C321" s="6"/>
      <c r="D321" s="6"/>
      <c r="E321" s="6"/>
      <c r="F321" s="6"/>
      <c r="G321" s="6"/>
      <c r="H321" s="6"/>
      <c r="I321" s="7"/>
      <c r="J321" s="6"/>
      <c r="K321" s="6"/>
      <c r="L321" s="7"/>
      <c r="N321" s="6"/>
      <c r="O321" s="11"/>
      <c r="P321" s="6"/>
      <c r="Q321" s="6"/>
      <c r="R321" s="6"/>
      <c r="S321" s="6"/>
      <c r="T321" s="6"/>
    </row>
    <row r="322" spans="1:20" s="8" customFormat="1" ht="10.5">
      <c r="A322" s="4"/>
      <c r="B322" s="6"/>
      <c r="C322" s="6"/>
      <c r="D322" s="6"/>
      <c r="E322" s="6"/>
      <c r="F322" s="6"/>
      <c r="G322" s="6"/>
      <c r="H322" s="6"/>
      <c r="I322" s="7"/>
      <c r="J322" s="6"/>
      <c r="K322" s="6"/>
      <c r="L322" s="7"/>
      <c r="N322" s="6"/>
      <c r="O322" s="11"/>
      <c r="P322" s="6"/>
      <c r="Q322" s="6"/>
      <c r="R322" s="6"/>
      <c r="S322" s="6"/>
      <c r="T322" s="6"/>
    </row>
    <row r="323" spans="1:20" s="8" customFormat="1" ht="10.5">
      <c r="A323" s="4"/>
      <c r="B323" s="6"/>
      <c r="C323" s="6"/>
      <c r="D323" s="6"/>
      <c r="E323" s="6"/>
      <c r="F323" s="6"/>
      <c r="G323" s="6"/>
      <c r="H323" s="6"/>
      <c r="I323" s="7"/>
      <c r="J323" s="6"/>
      <c r="K323" s="6"/>
      <c r="L323" s="7"/>
      <c r="N323" s="6"/>
      <c r="O323" s="11"/>
      <c r="P323" s="6"/>
      <c r="Q323" s="6"/>
      <c r="R323" s="6"/>
      <c r="S323" s="6"/>
      <c r="T323" s="6"/>
    </row>
    <row r="324" spans="1:20" s="8" customFormat="1" ht="10.5">
      <c r="A324" s="4"/>
      <c r="B324" s="6"/>
      <c r="C324" s="6"/>
      <c r="D324" s="6"/>
      <c r="E324" s="6"/>
      <c r="F324" s="6"/>
      <c r="G324" s="6"/>
      <c r="H324" s="6"/>
      <c r="I324" s="7"/>
      <c r="J324" s="6"/>
      <c r="K324" s="6"/>
      <c r="L324" s="7"/>
      <c r="N324" s="6"/>
      <c r="O324" s="11"/>
      <c r="P324" s="6"/>
      <c r="Q324" s="6"/>
      <c r="R324" s="6"/>
      <c r="S324" s="6"/>
      <c r="T324" s="6"/>
    </row>
    <row r="325" spans="1:20" s="8" customFormat="1" ht="10.5">
      <c r="A325" s="4"/>
      <c r="B325" s="6"/>
      <c r="C325" s="6"/>
      <c r="D325" s="6"/>
      <c r="E325" s="6"/>
      <c r="F325" s="6"/>
      <c r="G325" s="6"/>
      <c r="H325" s="6"/>
      <c r="I325" s="7"/>
      <c r="J325" s="6"/>
      <c r="K325" s="6"/>
      <c r="L325" s="7"/>
      <c r="N325" s="6"/>
      <c r="O325" s="11"/>
      <c r="P325" s="6"/>
      <c r="Q325" s="6"/>
      <c r="R325" s="6"/>
      <c r="S325" s="6"/>
      <c r="T325" s="6"/>
    </row>
    <row r="326" spans="1:20" s="8" customFormat="1" ht="10.5">
      <c r="A326" s="4"/>
      <c r="B326" s="6"/>
      <c r="C326" s="6"/>
      <c r="D326" s="6"/>
      <c r="E326" s="6"/>
      <c r="F326" s="6"/>
      <c r="G326" s="6"/>
      <c r="H326" s="6"/>
      <c r="I326" s="7"/>
      <c r="J326" s="6"/>
      <c r="K326" s="6"/>
      <c r="L326" s="7"/>
      <c r="N326" s="6"/>
      <c r="O326" s="11"/>
      <c r="P326" s="6"/>
      <c r="Q326" s="6"/>
      <c r="R326" s="6"/>
      <c r="S326" s="6"/>
      <c r="T326" s="6"/>
    </row>
    <row r="327" spans="1:20" s="8" customFormat="1" ht="10.5">
      <c r="A327" s="4"/>
      <c r="B327" s="6"/>
      <c r="C327" s="6"/>
      <c r="D327" s="6"/>
      <c r="E327" s="6"/>
      <c r="F327" s="6"/>
      <c r="G327" s="6"/>
      <c r="H327" s="6"/>
      <c r="I327" s="7"/>
      <c r="J327" s="6"/>
      <c r="K327" s="6"/>
      <c r="L327" s="7"/>
      <c r="N327" s="6"/>
      <c r="O327" s="11"/>
      <c r="P327" s="6"/>
      <c r="Q327" s="6"/>
      <c r="R327" s="6"/>
      <c r="S327" s="6"/>
      <c r="T327" s="6"/>
    </row>
    <row r="328" spans="1:20" s="8" customFormat="1" ht="10.5">
      <c r="A328" s="4"/>
      <c r="B328" s="6"/>
      <c r="C328" s="6"/>
      <c r="D328" s="6"/>
      <c r="E328" s="6"/>
      <c r="F328" s="6"/>
      <c r="G328" s="6"/>
      <c r="H328" s="6"/>
      <c r="I328" s="7"/>
      <c r="J328" s="6"/>
      <c r="K328" s="6"/>
      <c r="L328" s="7"/>
      <c r="N328" s="6"/>
      <c r="O328" s="11"/>
      <c r="P328" s="6"/>
      <c r="Q328" s="6"/>
      <c r="R328" s="6"/>
      <c r="S328" s="6"/>
      <c r="T328" s="6"/>
    </row>
    <row r="329" spans="1:20" s="8" customFormat="1" ht="10.5">
      <c r="A329" s="4"/>
      <c r="B329" s="6"/>
      <c r="C329" s="6"/>
      <c r="D329" s="6"/>
      <c r="E329" s="6"/>
      <c r="F329" s="6"/>
      <c r="G329" s="6"/>
      <c r="H329" s="6"/>
      <c r="I329" s="7"/>
      <c r="J329" s="6"/>
      <c r="K329" s="6"/>
      <c r="L329" s="7"/>
      <c r="N329" s="6"/>
      <c r="O329" s="11"/>
      <c r="P329" s="6"/>
      <c r="Q329" s="6"/>
      <c r="R329" s="6"/>
      <c r="S329" s="6"/>
      <c r="T329" s="6"/>
    </row>
    <row r="330" spans="1:20" s="8" customFormat="1" ht="10.5">
      <c r="A330" s="4"/>
      <c r="B330" s="6"/>
      <c r="C330" s="6"/>
      <c r="D330" s="6"/>
      <c r="E330" s="6"/>
      <c r="F330" s="6"/>
      <c r="G330" s="6"/>
      <c r="H330" s="6"/>
      <c r="I330" s="7"/>
      <c r="J330" s="6"/>
      <c r="K330" s="6"/>
      <c r="L330" s="7"/>
      <c r="N330" s="6"/>
      <c r="O330" s="11"/>
      <c r="P330" s="6"/>
      <c r="Q330" s="6"/>
      <c r="R330" s="6"/>
      <c r="S330" s="6"/>
      <c r="T330" s="6"/>
    </row>
    <row r="331" spans="1:20" s="8" customFormat="1" ht="10.5">
      <c r="A331" s="4"/>
      <c r="B331" s="6"/>
      <c r="C331" s="6"/>
      <c r="D331" s="6"/>
      <c r="E331" s="6"/>
      <c r="F331" s="6"/>
      <c r="G331" s="6"/>
      <c r="H331" s="6"/>
      <c r="I331" s="7"/>
      <c r="J331" s="6"/>
      <c r="K331" s="6"/>
      <c r="L331" s="7"/>
      <c r="N331" s="6"/>
      <c r="O331" s="11"/>
      <c r="P331" s="6"/>
      <c r="Q331" s="6"/>
      <c r="R331" s="6"/>
      <c r="S331" s="6"/>
      <c r="T331" s="6"/>
    </row>
    <row r="332" spans="1:20" s="8" customFormat="1" ht="10.5">
      <c r="A332" s="4"/>
      <c r="B332" s="6"/>
      <c r="C332" s="6"/>
      <c r="D332" s="6"/>
      <c r="E332" s="6"/>
      <c r="F332" s="6"/>
      <c r="G332" s="6"/>
      <c r="H332" s="6"/>
      <c r="I332" s="7"/>
      <c r="J332" s="6"/>
      <c r="K332" s="6"/>
      <c r="L332" s="7"/>
      <c r="N332" s="6"/>
      <c r="O332" s="11"/>
      <c r="P332" s="6"/>
      <c r="Q332" s="6"/>
      <c r="R332" s="6"/>
      <c r="S332" s="6"/>
      <c r="T332" s="6"/>
    </row>
    <row r="333" spans="1:20" s="8" customFormat="1" ht="10.5">
      <c r="A333" s="4"/>
      <c r="B333" s="6"/>
      <c r="C333" s="6"/>
      <c r="D333" s="6"/>
      <c r="E333" s="6"/>
      <c r="F333" s="6"/>
      <c r="G333" s="6"/>
      <c r="H333" s="6"/>
      <c r="I333" s="7"/>
      <c r="J333" s="6"/>
      <c r="K333" s="6"/>
      <c r="L333" s="7"/>
      <c r="N333" s="6"/>
      <c r="O333" s="11"/>
      <c r="P333" s="6"/>
      <c r="Q333" s="6"/>
      <c r="R333" s="6"/>
      <c r="S333" s="6"/>
      <c r="T333" s="6"/>
    </row>
    <row r="334" spans="1:20" s="8" customFormat="1" ht="10.5">
      <c r="A334" s="4"/>
      <c r="B334" s="6"/>
      <c r="C334" s="6"/>
      <c r="D334" s="6"/>
      <c r="E334" s="6"/>
      <c r="F334" s="6"/>
      <c r="G334" s="6"/>
      <c r="H334" s="6"/>
      <c r="I334" s="7"/>
      <c r="J334" s="6"/>
      <c r="K334" s="6"/>
      <c r="L334" s="7"/>
      <c r="N334" s="6"/>
      <c r="O334" s="11"/>
      <c r="P334" s="6"/>
      <c r="Q334" s="6"/>
      <c r="R334" s="6"/>
      <c r="S334" s="6"/>
      <c r="T334" s="6"/>
    </row>
    <row r="335" spans="1:20" s="8" customFormat="1" ht="10.5">
      <c r="A335" s="4"/>
      <c r="B335" s="6"/>
      <c r="C335" s="6"/>
      <c r="D335" s="6"/>
      <c r="E335" s="6"/>
      <c r="F335" s="6"/>
      <c r="G335" s="6"/>
      <c r="H335" s="6"/>
      <c r="I335" s="7"/>
      <c r="J335" s="6"/>
      <c r="K335" s="6"/>
      <c r="L335" s="7"/>
      <c r="N335" s="6"/>
      <c r="O335" s="11"/>
      <c r="P335" s="6"/>
      <c r="Q335" s="6"/>
      <c r="R335" s="6"/>
      <c r="S335" s="6"/>
      <c r="T335" s="6"/>
    </row>
    <row r="336" spans="1:20" s="8" customFormat="1" ht="10.5">
      <c r="A336" s="4"/>
      <c r="B336" s="6"/>
      <c r="C336" s="6"/>
      <c r="D336" s="6"/>
      <c r="E336" s="6"/>
      <c r="F336" s="6"/>
      <c r="G336" s="6"/>
      <c r="H336" s="6"/>
      <c r="I336" s="7"/>
      <c r="J336" s="6"/>
      <c r="K336" s="6"/>
      <c r="L336" s="7"/>
      <c r="N336" s="6"/>
      <c r="O336" s="11"/>
      <c r="P336" s="6"/>
      <c r="Q336" s="6"/>
      <c r="R336" s="6"/>
      <c r="S336" s="6"/>
      <c r="T336" s="6"/>
    </row>
    <row r="337" spans="1:20" s="8" customFormat="1" ht="10.5">
      <c r="A337" s="4"/>
      <c r="B337" s="6"/>
      <c r="C337" s="6"/>
      <c r="D337" s="6"/>
      <c r="E337" s="6"/>
      <c r="F337" s="6"/>
      <c r="G337" s="6"/>
      <c r="H337" s="6"/>
      <c r="I337" s="7"/>
      <c r="J337" s="6"/>
      <c r="K337" s="6"/>
      <c r="L337" s="7"/>
      <c r="N337" s="6"/>
      <c r="O337" s="11"/>
      <c r="P337" s="6"/>
      <c r="Q337" s="6"/>
      <c r="R337" s="6"/>
      <c r="S337" s="6"/>
      <c r="T337" s="6"/>
    </row>
    <row r="338" spans="1:20" s="8" customFormat="1" ht="10.5">
      <c r="A338" s="4"/>
      <c r="B338" s="6"/>
      <c r="C338" s="6"/>
      <c r="D338" s="6"/>
      <c r="E338" s="6"/>
      <c r="F338" s="6"/>
      <c r="G338" s="6"/>
      <c r="H338" s="6"/>
      <c r="I338" s="7"/>
      <c r="J338" s="6"/>
      <c r="K338" s="6"/>
      <c r="L338" s="7"/>
      <c r="N338" s="6"/>
      <c r="O338" s="11"/>
      <c r="P338" s="6"/>
      <c r="Q338" s="6"/>
      <c r="R338" s="6"/>
      <c r="S338" s="6"/>
      <c r="T338" s="6"/>
    </row>
    <row r="339" spans="1:20" s="8" customFormat="1" ht="10.5">
      <c r="A339" s="4"/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7"/>
      <c r="N339" s="6"/>
      <c r="O339" s="11"/>
      <c r="P339" s="6"/>
      <c r="Q339" s="6"/>
      <c r="R339" s="6"/>
      <c r="S339" s="6"/>
      <c r="T339" s="6"/>
    </row>
    <row r="340" spans="1:20" s="8" customFormat="1" ht="10.5">
      <c r="A340" s="4"/>
      <c r="B340" s="6"/>
      <c r="C340" s="6"/>
      <c r="D340" s="6"/>
      <c r="E340" s="6"/>
      <c r="F340" s="6"/>
      <c r="G340" s="6"/>
      <c r="H340" s="6"/>
      <c r="I340" s="7"/>
      <c r="J340" s="6"/>
      <c r="K340" s="6"/>
      <c r="L340" s="7"/>
      <c r="N340" s="6"/>
      <c r="O340" s="11"/>
      <c r="P340" s="6"/>
      <c r="Q340" s="6"/>
      <c r="R340" s="6"/>
      <c r="S340" s="6"/>
      <c r="T340" s="6"/>
    </row>
    <row r="341" spans="1:20" s="8" customFormat="1" ht="10.5">
      <c r="A341" s="4"/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7"/>
      <c r="N341" s="6"/>
      <c r="O341" s="11"/>
      <c r="P341" s="6"/>
      <c r="Q341" s="6"/>
      <c r="R341" s="6"/>
      <c r="S341" s="6"/>
      <c r="T341" s="6"/>
    </row>
    <row r="342" spans="1:20" s="8" customFormat="1" ht="10.5">
      <c r="A342" s="4"/>
      <c r="B342" s="6"/>
      <c r="C342" s="6"/>
      <c r="D342" s="6"/>
      <c r="E342" s="6"/>
      <c r="F342" s="6"/>
      <c r="G342" s="6"/>
      <c r="H342" s="6"/>
      <c r="I342" s="7"/>
      <c r="J342" s="6"/>
      <c r="K342" s="6"/>
      <c r="L342" s="7"/>
      <c r="N342" s="6"/>
      <c r="O342" s="11"/>
      <c r="P342" s="6"/>
      <c r="Q342" s="6"/>
      <c r="R342" s="6"/>
      <c r="S342" s="6"/>
      <c r="T342" s="6"/>
    </row>
    <row r="343" spans="1:20" s="8" customFormat="1" ht="10.5">
      <c r="A343" s="4"/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7"/>
      <c r="N343" s="6"/>
      <c r="O343" s="11"/>
      <c r="P343" s="6"/>
      <c r="Q343" s="6"/>
      <c r="R343" s="6"/>
      <c r="S343" s="6"/>
      <c r="T343" s="6"/>
    </row>
    <row r="344" spans="1:20" s="8" customFormat="1" ht="10.5">
      <c r="A344" s="4"/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7"/>
      <c r="N344" s="6"/>
      <c r="O344" s="11"/>
      <c r="P344" s="6"/>
      <c r="Q344" s="6"/>
      <c r="R344" s="6"/>
      <c r="S344" s="6"/>
      <c r="T344" s="6"/>
    </row>
    <row r="345" spans="1:20" s="8" customFormat="1" ht="10.5">
      <c r="A345" s="4"/>
      <c r="B345" s="6"/>
      <c r="C345" s="6"/>
      <c r="D345" s="6"/>
      <c r="E345" s="6"/>
      <c r="F345" s="6"/>
      <c r="G345" s="6"/>
      <c r="H345" s="6"/>
      <c r="I345" s="7"/>
      <c r="J345" s="6"/>
      <c r="K345" s="6"/>
      <c r="L345" s="7"/>
      <c r="N345" s="6"/>
      <c r="O345" s="11"/>
      <c r="P345" s="6"/>
      <c r="Q345" s="6"/>
      <c r="R345" s="6"/>
      <c r="S345" s="6"/>
      <c r="T345" s="6"/>
    </row>
    <row r="346" spans="1:20" s="8" customFormat="1" ht="10.5">
      <c r="A346" s="4"/>
      <c r="B346" s="6"/>
      <c r="C346" s="6"/>
      <c r="D346" s="6"/>
      <c r="E346" s="6"/>
      <c r="F346" s="6"/>
      <c r="G346" s="6"/>
      <c r="H346" s="6"/>
      <c r="I346" s="7"/>
      <c r="J346" s="6"/>
      <c r="K346" s="6"/>
      <c r="L346" s="7"/>
      <c r="N346" s="6"/>
      <c r="O346" s="11"/>
      <c r="P346" s="6"/>
      <c r="Q346" s="6"/>
      <c r="R346" s="6"/>
      <c r="S346" s="6"/>
      <c r="T346" s="6"/>
    </row>
    <row r="347" spans="1:20" s="8" customFormat="1" ht="10.5">
      <c r="A347" s="4"/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7"/>
      <c r="N347" s="6"/>
      <c r="O347" s="11"/>
      <c r="P347" s="6"/>
      <c r="Q347" s="6"/>
      <c r="R347" s="6"/>
      <c r="S347" s="6"/>
      <c r="T347" s="6"/>
    </row>
    <row r="348" spans="1:20" s="8" customFormat="1" ht="10.5">
      <c r="A348" s="4"/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7"/>
      <c r="N348" s="6"/>
      <c r="O348" s="11"/>
      <c r="P348" s="6"/>
      <c r="Q348" s="6"/>
      <c r="R348" s="6"/>
      <c r="S348" s="6"/>
      <c r="T348" s="6"/>
    </row>
    <row r="349" spans="1:20" s="8" customFormat="1" ht="10.5">
      <c r="A349" s="4"/>
      <c r="B349" s="6"/>
      <c r="C349" s="6"/>
      <c r="D349" s="6"/>
      <c r="E349" s="6"/>
      <c r="F349" s="6"/>
      <c r="G349" s="6"/>
      <c r="H349" s="6"/>
      <c r="I349" s="7"/>
      <c r="J349" s="6"/>
      <c r="K349" s="6"/>
      <c r="L349" s="7"/>
      <c r="N349" s="6"/>
      <c r="O349" s="11"/>
      <c r="P349" s="6"/>
      <c r="Q349" s="6"/>
      <c r="R349" s="6"/>
      <c r="S349" s="6"/>
      <c r="T349" s="6"/>
    </row>
    <row r="350" spans="1:20" s="8" customFormat="1" ht="10.5">
      <c r="A350" s="4"/>
      <c r="B350" s="6"/>
      <c r="C350" s="6"/>
      <c r="D350" s="6"/>
      <c r="E350" s="6"/>
      <c r="F350" s="6"/>
      <c r="G350" s="6"/>
      <c r="H350" s="6"/>
      <c r="I350" s="7"/>
      <c r="J350" s="6"/>
      <c r="K350" s="6"/>
      <c r="L350" s="7"/>
      <c r="N350" s="6"/>
      <c r="O350" s="11"/>
      <c r="P350" s="6"/>
      <c r="Q350" s="6"/>
      <c r="R350" s="6"/>
      <c r="S350" s="6"/>
      <c r="T350" s="6"/>
    </row>
    <row r="351" spans="1:20" s="8" customFormat="1" ht="10.5">
      <c r="A351" s="4"/>
      <c r="B351" s="6"/>
      <c r="C351" s="6"/>
      <c r="D351" s="6"/>
      <c r="E351" s="6"/>
      <c r="F351" s="6"/>
      <c r="G351" s="6"/>
      <c r="H351" s="6"/>
      <c r="I351" s="7"/>
      <c r="J351" s="6"/>
      <c r="K351" s="6"/>
      <c r="L351" s="7"/>
      <c r="N351" s="6"/>
      <c r="O351" s="11"/>
      <c r="P351" s="6"/>
      <c r="Q351" s="6"/>
      <c r="R351" s="6"/>
      <c r="S351" s="6"/>
      <c r="T351" s="6"/>
    </row>
    <row r="352" spans="1:20" s="8" customFormat="1" ht="10.5">
      <c r="A352" s="4"/>
      <c r="B352" s="6"/>
      <c r="C352" s="6"/>
      <c r="D352" s="6"/>
      <c r="E352" s="6"/>
      <c r="F352" s="6"/>
      <c r="G352" s="6"/>
      <c r="H352" s="6"/>
      <c r="I352" s="7"/>
      <c r="J352" s="6"/>
      <c r="K352" s="6"/>
      <c r="L352" s="7"/>
      <c r="N352" s="6"/>
      <c r="O352" s="11"/>
      <c r="P352" s="6"/>
      <c r="Q352" s="6"/>
      <c r="R352" s="6"/>
      <c r="S352" s="6"/>
      <c r="T352" s="6"/>
    </row>
    <row r="353" spans="1:20" s="8" customFormat="1" ht="10.5">
      <c r="A353" s="4"/>
      <c r="B353" s="6"/>
      <c r="C353" s="6"/>
      <c r="D353" s="6"/>
      <c r="E353" s="6"/>
      <c r="F353" s="6"/>
      <c r="G353" s="6"/>
      <c r="H353" s="6"/>
      <c r="I353" s="7"/>
      <c r="J353" s="6"/>
      <c r="K353" s="6"/>
      <c r="L353" s="7"/>
      <c r="N353" s="6"/>
      <c r="O353" s="11"/>
      <c r="P353" s="6"/>
      <c r="Q353" s="6"/>
      <c r="R353" s="6"/>
      <c r="S353" s="6"/>
      <c r="T353" s="6"/>
    </row>
    <row r="354" spans="1:20" s="8" customFormat="1" ht="10.5">
      <c r="A354" s="4"/>
      <c r="B354" s="6"/>
      <c r="C354" s="6"/>
      <c r="D354" s="6"/>
      <c r="E354" s="6"/>
      <c r="F354" s="6"/>
      <c r="G354" s="6"/>
      <c r="H354" s="6"/>
      <c r="I354" s="7"/>
      <c r="J354" s="6"/>
      <c r="K354" s="6"/>
      <c r="L354" s="7"/>
      <c r="N354" s="6"/>
      <c r="O354" s="11"/>
      <c r="P354" s="6"/>
      <c r="Q354" s="6"/>
      <c r="R354" s="6"/>
      <c r="S354" s="6"/>
      <c r="T354" s="6"/>
    </row>
    <row r="355" spans="1:20" s="8" customFormat="1" ht="10.5">
      <c r="A355" s="4"/>
      <c r="B355" s="6"/>
      <c r="C355" s="6"/>
      <c r="D355" s="6"/>
      <c r="E355" s="6"/>
      <c r="F355" s="6"/>
      <c r="G355" s="6"/>
      <c r="H355" s="6"/>
      <c r="I355" s="7"/>
      <c r="J355" s="6"/>
      <c r="K355" s="6"/>
      <c r="L355" s="7"/>
      <c r="N355" s="6"/>
      <c r="O355" s="11"/>
      <c r="P355" s="6"/>
      <c r="Q355" s="6"/>
      <c r="R355" s="6"/>
      <c r="S355" s="6"/>
      <c r="T355" s="6"/>
    </row>
    <row r="356" spans="1:20" s="8" customFormat="1" ht="10.5">
      <c r="A356" s="4"/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7"/>
      <c r="N356" s="6"/>
      <c r="O356" s="11"/>
      <c r="P356" s="6"/>
      <c r="Q356" s="6"/>
      <c r="R356" s="6"/>
      <c r="S356" s="6"/>
      <c r="T356" s="6"/>
    </row>
    <row r="357" spans="1:20" s="8" customFormat="1" ht="10.5">
      <c r="A357" s="4"/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7"/>
      <c r="N357" s="6"/>
      <c r="O357" s="11"/>
      <c r="P357" s="6"/>
      <c r="Q357" s="6"/>
      <c r="R357" s="6"/>
      <c r="S357" s="6"/>
      <c r="T357" s="6"/>
    </row>
    <row r="358" spans="1:20" s="8" customFormat="1" ht="10.5">
      <c r="A358" s="4"/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7"/>
      <c r="N358" s="6"/>
      <c r="O358" s="11"/>
      <c r="P358" s="6"/>
      <c r="Q358" s="6"/>
      <c r="R358" s="6"/>
      <c r="S358" s="6"/>
      <c r="T358" s="6"/>
    </row>
    <row r="359" spans="1:20" s="8" customFormat="1" ht="10.5">
      <c r="A359" s="4"/>
      <c r="B359" s="6"/>
      <c r="C359" s="6"/>
      <c r="D359" s="6"/>
      <c r="E359" s="6"/>
      <c r="F359" s="6"/>
      <c r="G359" s="6"/>
      <c r="H359" s="6"/>
      <c r="I359" s="7"/>
      <c r="J359" s="6"/>
      <c r="K359" s="6"/>
      <c r="L359" s="7"/>
      <c r="N359" s="6"/>
      <c r="O359" s="11"/>
      <c r="P359" s="6"/>
      <c r="Q359" s="6"/>
      <c r="R359" s="6"/>
      <c r="S359" s="6"/>
      <c r="T359" s="6"/>
    </row>
    <row r="360" spans="1:20" s="8" customFormat="1" ht="10.5">
      <c r="A360" s="4"/>
      <c r="B360" s="6"/>
      <c r="C360" s="6"/>
      <c r="D360" s="6"/>
      <c r="E360" s="6"/>
      <c r="F360" s="6"/>
      <c r="G360" s="6"/>
      <c r="H360" s="6"/>
      <c r="I360" s="7"/>
      <c r="J360" s="6"/>
      <c r="K360" s="6"/>
      <c r="L360" s="7"/>
      <c r="N360" s="6"/>
      <c r="O360" s="11"/>
      <c r="P360" s="6"/>
      <c r="Q360" s="6"/>
      <c r="R360" s="6"/>
      <c r="S360" s="6"/>
      <c r="T360" s="6"/>
    </row>
    <row r="361" spans="1:20" s="8" customFormat="1" ht="10.5">
      <c r="A361" s="4"/>
      <c r="B361" s="6"/>
      <c r="C361" s="6"/>
      <c r="D361" s="6"/>
      <c r="E361" s="6"/>
      <c r="F361" s="6"/>
      <c r="G361" s="6"/>
      <c r="H361" s="6"/>
      <c r="I361" s="7"/>
      <c r="J361" s="6"/>
      <c r="K361" s="6"/>
      <c r="L361" s="7"/>
      <c r="N361" s="6"/>
      <c r="O361" s="11"/>
      <c r="P361" s="6"/>
      <c r="Q361" s="6"/>
      <c r="R361" s="6"/>
      <c r="S361" s="6"/>
      <c r="T361" s="6"/>
    </row>
    <row r="362" spans="1:20" s="8" customFormat="1" ht="10.5">
      <c r="A362" s="4"/>
      <c r="B362" s="6"/>
      <c r="C362" s="6"/>
      <c r="D362" s="6"/>
      <c r="E362" s="6"/>
      <c r="F362" s="6"/>
      <c r="G362" s="6"/>
      <c r="H362" s="6"/>
      <c r="I362" s="7"/>
      <c r="J362" s="6"/>
      <c r="K362" s="6"/>
      <c r="L362" s="7"/>
      <c r="N362" s="6"/>
      <c r="O362" s="11"/>
      <c r="P362" s="6"/>
      <c r="Q362" s="6"/>
      <c r="R362" s="6"/>
      <c r="S362" s="6"/>
      <c r="T362" s="6"/>
    </row>
    <row r="363" spans="1:20" s="8" customFormat="1" ht="10.5">
      <c r="A363" s="4"/>
      <c r="B363" s="6"/>
      <c r="C363" s="6"/>
      <c r="D363" s="6"/>
      <c r="E363" s="6"/>
      <c r="F363" s="6"/>
      <c r="G363" s="6"/>
      <c r="H363" s="6"/>
      <c r="I363" s="7"/>
      <c r="J363" s="6"/>
      <c r="K363" s="6"/>
      <c r="L363" s="7"/>
      <c r="N363" s="6"/>
      <c r="O363" s="11"/>
      <c r="P363" s="6"/>
      <c r="Q363" s="6"/>
      <c r="R363" s="6"/>
      <c r="S363" s="6"/>
      <c r="T363" s="6"/>
    </row>
    <row r="364" spans="1:20" s="8" customFormat="1" ht="10.5">
      <c r="A364" s="4"/>
      <c r="B364" s="6"/>
      <c r="C364" s="6"/>
      <c r="D364" s="6"/>
      <c r="E364" s="6"/>
      <c r="F364" s="6"/>
      <c r="G364" s="6"/>
      <c r="H364" s="6"/>
      <c r="I364" s="7"/>
      <c r="J364" s="6"/>
      <c r="K364" s="6"/>
      <c r="L364" s="7"/>
      <c r="N364" s="6"/>
      <c r="O364" s="11"/>
      <c r="P364" s="6"/>
      <c r="Q364" s="6"/>
      <c r="R364" s="6"/>
      <c r="S364" s="6"/>
      <c r="T364" s="6"/>
    </row>
    <row r="365" spans="1:20" s="8" customFormat="1" ht="10.5">
      <c r="A365" s="4"/>
      <c r="B365" s="6"/>
      <c r="C365" s="6"/>
      <c r="D365" s="6"/>
      <c r="E365" s="6"/>
      <c r="F365" s="6"/>
      <c r="G365" s="6"/>
      <c r="H365" s="6"/>
      <c r="I365" s="7"/>
      <c r="J365" s="6"/>
      <c r="K365" s="6"/>
      <c r="L365" s="7"/>
      <c r="N365" s="6"/>
      <c r="O365" s="11"/>
      <c r="P365" s="6"/>
      <c r="Q365" s="6"/>
      <c r="R365" s="6"/>
      <c r="S365" s="6"/>
      <c r="T365" s="6"/>
    </row>
    <row r="366" spans="1:20" s="8" customFormat="1" ht="10.5">
      <c r="A366" s="4"/>
      <c r="B366" s="6"/>
      <c r="C366" s="6"/>
      <c r="D366" s="6"/>
      <c r="E366" s="6"/>
      <c r="F366" s="6"/>
      <c r="G366" s="6"/>
      <c r="H366" s="6"/>
      <c r="I366" s="7"/>
      <c r="J366" s="6"/>
      <c r="K366" s="6"/>
      <c r="L366" s="7"/>
      <c r="N366" s="6"/>
      <c r="O366" s="11"/>
      <c r="P366" s="6"/>
      <c r="Q366" s="6"/>
      <c r="R366" s="6"/>
      <c r="S366" s="6"/>
      <c r="T366" s="6"/>
    </row>
    <row r="367" spans="1:20" s="8" customFormat="1" ht="10.5">
      <c r="A367" s="4"/>
      <c r="B367" s="6"/>
      <c r="C367" s="6"/>
      <c r="D367" s="6"/>
      <c r="E367" s="6"/>
      <c r="F367" s="6"/>
      <c r="G367" s="6"/>
      <c r="H367" s="6"/>
      <c r="I367" s="7"/>
      <c r="J367" s="6"/>
      <c r="K367" s="6"/>
      <c r="L367" s="7"/>
      <c r="N367" s="6"/>
      <c r="O367" s="11"/>
      <c r="P367" s="6"/>
      <c r="Q367" s="6"/>
      <c r="R367" s="6"/>
      <c r="S367" s="6"/>
      <c r="T367" s="6"/>
    </row>
    <row r="368" spans="1:20" s="8" customFormat="1" ht="10.5">
      <c r="A368" s="4"/>
      <c r="B368" s="6"/>
      <c r="C368" s="6"/>
      <c r="D368" s="6"/>
      <c r="E368" s="6"/>
      <c r="F368" s="6"/>
      <c r="G368" s="6"/>
      <c r="H368" s="6"/>
      <c r="I368" s="7"/>
      <c r="J368" s="6"/>
      <c r="K368" s="6"/>
      <c r="L368" s="7"/>
      <c r="N368" s="6"/>
      <c r="O368" s="11"/>
      <c r="P368" s="6"/>
      <c r="Q368" s="6"/>
      <c r="R368" s="6"/>
      <c r="S368" s="6"/>
      <c r="T368" s="6"/>
    </row>
    <row r="369" spans="1:20" s="8" customFormat="1" ht="10.5">
      <c r="A369" s="4"/>
      <c r="B369" s="6"/>
      <c r="C369" s="6"/>
      <c r="D369" s="6"/>
      <c r="E369" s="6"/>
      <c r="F369" s="6"/>
      <c r="G369" s="6"/>
      <c r="H369" s="6"/>
      <c r="I369" s="7"/>
      <c r="J369" s="6"/>
      <c r="K369" s="6"/>
      <c r="L369" s="7"/>
      <c r="N369" s="6"/>
      <c r="O369" s="11"/>
      <c r="P369" s="6"/>
      <c r="Q369" s="6"/>
      <c r="R369" s="6"/>
      <c r="S369" s="6"/>
      <c r="T369" s="6"/>
    </row>
    <row r="370" spans="1:20" s="8" customFormat="1" ht="10.5">
      <c r="A370" s="4"/>
      <c r="B370" s="6"/>
      <c r="C370" s="6"/>
      <c r="D370" s="6"/>
      <c r="E370" s="6"/>
      <c r="F370" s="6"/>
      <c r="G370" s="6"/>
      <c r="H370" s="6"/>
      <c r="I370" s="7"/>
      <c r="J370" s="6"/>
      <c r="K370" s="6"/>
      <c r="L370" s="7"/>
      <c r="N370" s="6"/>
      <c r="O370" s="11"/>
      <c r="P370" s="6"/>
      <c r="Q370" s="6"/>
      <c r="R370" s="6"/>
      <c r="S370" s="6"/>
      <c r="T370" s="6"/>
    </row>
    <row r="371" spans="1:20" s="8" customFormat="1" ht="10.5">
      <c r="A371" s="4"/>
      <c r="B371" s="6"/>
      <c r="C371" s="6"/>
      <c r="D371" s="6"/>
      <c r="E371" s="6"/>
      <c r="F371" s="6"/>
      <c r="G371" s="6"/>
      <c r="H371" s="6"/>
      <c r="I371" s="7"/>
      <c r="J371" s="6"/>
      <c r="K371" s="6"/>
      <c r="L371" s="7"/>
      <c r="N371" s="6"/>
      <c r="O371" s="11"/>
      <c r="P371" s="6"/>
      <c r="Q371" s="6"/>
      <c r="R371" s="6"/>
      <c r="S371" s="6"/>
      <c r="T371" s="6"/>
    </row>
    <row r="372" spans="1:20" s="8" customFormat="1" ht="10.5">
      <c r="A372" s="4"/>
      <c r="B372" s="6"/>
      <c r="C372" s="6"/>
      <c r="D372" s="6"/>
      <c r="E372" s="6"/>
      <c r="F372" s="6"/>
      <c r="G372" s="6"/>
      <c r="H372" s="6"/>
      <c r="I372" s="7"/>
      <c r="J372" s="6"/>
      <c r="K372" s="6"/>
      <c r="L372" s="7"/>
      <c r="N372" s="6"/>
      <c r="O372" s="11"/>
      <c r="P372" s="6"/>
      <c r="Q372" s="6"/>
      <c r="R372" s="6"/>
      <c r="S372" s="6"/>
      <c r="T372" s="6"/>
    </row>
    <row r="373" spans="1:20" s="8" customFormat="1" ht="10.5">
      <c r="A373" s="4"/>
      <c r="B373" s="6"/>
      <c r="C373" s="6"/>
      <c r="D373" s="6"/>
      <c r="E373" s="6"/>
      <c r="F373" s="6"/>
      <c r="G373" s="6"/>
      <c r="H373" s="6"/>
      <c r="I373" s="7"/>
      <c r="J373" s="6"/>
      <c r="K373" s="6"/>
      <c r="L373" s="7"/>
      <c r="N373" s="6"/>
      <c r="O373" s="11"/>
      <c r="P373" s="6"/>
      <c r="Q373" s="6"/>
      <c r="R373" s="6"/>
      <c r="S373" s="6"/>
      <c r="T373" s="6"/>
    </row>
    <row r="374" spans="1:20" s="8" customFormat="1" ht="10.5">
      <c r="A374" s="4"/>
      <c r="B374" s="6"/>
      <c r="C374" s="6"/>
      <c r="D374" s="6"/>
      <c r="E374" s="6"/>
      <c r="F374" s="6"/>
      <c r="G374" s="6"/>
      <c r="H374" s="6"/>
      <c r="I374" s="7"/>
      <c r="J374" s="6"/>
      <c r="K374" s="6"/>
      <c r="L374" s="7"/>
      <c r="N374" s="6"/>
      <c r="O374" s="11"/>
      <c r="P374" s="6"/>
      <c r="Q374" s="6"/>
      <c r="R374" s="6"/>
      <c r="S374" s="6"/>
      <c r="T374" s="6"/>
    </row>
    <row r="375" spans="1:20" s="8" customFormat="1" ht="10.5">
      <c r="A375" s="4"/>
      <c r="B375" s="6"/>
      <c r="C375" s="6"/>
      <c r="D375" s="6"/>
      <c r="E375" s="6"/>
      <c r="F375" s="6"/>
      <c r="G375" s="6"/>
      <c r="H375" s="6"/>
      <c r="I375" s="7"/>
      <c r="J375" s="6"/>
      <c r="K375" s="6"/>
      <c r="L375" s="7"/>
      <c r="N375" s="6"/>
      <c r="O375" s="11"/>
      <c r="P375" s="6"/>
      <c r="Q375" s="6"/>
      <c r="R375" s="6"/>
      <c r="S375" s="6"/>
      <c r="T375" s="6"/>
    </row>
    <row r="376" spans="1:20" s="8" customFormat="1" ht="10.5">
      <c r="A376" s="4"/>
      <c r="B376" s="6"/>
      <c r="C376" s="6"/>
      <c r="D376" s="6"/>
      <c r="E376" s="6"/>
      <c r="F376" s="6"/>
      <c r="G376" s="6"/>
      <c r="H376" s="6"/>
      <c r="I376" s="7"/>
      <c r="J376" s="6"/>
      <c r="K376" s="6"/>
      <c r="L376" s="7"/>
      <c r="N376" s="6"/>
      <c r="O376" s="11"/>
      <c r="P376" s="6"/>
      <c r="Q376" s="6"/>
      <c r="R376" s="6"/>
      <c r="S376" s="6"/>
      <c r="T376" s="6"/>
    </row>
    <row r="377" spans="1:20" s="8" customFormat="1" ht="10.5">
      <c r="A377" s="4"/>
      <c r="B377" s="6"/>
      <c r="C377" s="6"/>
      <c r="D377" s="6"/>
      <c r="E377" s="6"/>
      <c r="F377" s="6"/>
      <c r="G377" s="6"/>
      <c r="H377" s="6"/>
      <c r="I377" s="7"/>
      <c r="J377" s="6"/>
      <c r="K377" s="6"/>
      <c r="L377" s="7"/>
      <c r="N377" s="6"/>
      <c r="O377" s="11"/>
      <c r="P377" s="6"/>
      <c r="Q377" s="6"/>
      <c r="R377" s="6"/>
      <c r="S377" s="6"/>
      <c r="T377" s="6"/>
    </row>
    <row r="378" spans="1:20" s="8" customFormat="1" ht="10.5">
      <c r="A378" s="4"/>
      <c r="B378" s="6"/>
      <c r="C378" s="6"/>
      <c r="D378" s="6"/>
      <c r="E378" s="6"/>
      <c r="F378" s="6"/>
      <c r="G378" s="6"/>
      <c r="H378" s="6"/>
      <c r="I378" s="7"/>
      <c r="J378" s="6"/>
      <c r="K378" s="6"/>
      <c r="L378" s="7"/>
      <c r="N378" s="6"/>
      <c r="O378" s="11"/>
      <c r="P378" s="6"/>
      <c r="Q378" s="6"/>
      <c r="R378" s="6"/>
      <c r="S378" s="6"/>
      <c r="T378" s="6"/>
    </row>
    <row r="379" spans="1:20" s="8" customFormat="1" ht="10.5">
      <c r="A379" s="4"/>
      <c r="B379" s="6"/>
      <c r="C379" s="6"/>
      <c r="D379" s="6"/>
      <c r="E379" s="6"/>
      <c r="F379" s="6"/>
      <c r="G379" s="6"/>
      <c r="H379" s="6"/>
      <c r="I379" s="7"/>
      <c r="J379" s="6"/>
      <c r="K379" s="6"/>
      <c r="L379" s="7"/>
      <c r="N379" s="6"/>
      <c r="O379" s="11"/>
      <c r="P379" s="6"/>
      <c r="Q379" s="6"/>
      <c r="R379" s="6"/>
      <c r="S379" s="6"/>
      <c r="T379" s="6"/>
    </row>
    <row r="380" spans="1:20" s="8" customFormat="1" ht="10.5">
      <c r="A380" s="4"/>
      <c r="B380" s="6"/>
      <c r="C380" s="6"/>
      <c r="D380" s="6"/>
      <c r="E380" s="6"/>
      <c r="F380" s="6"/>
      <c r="G380" s="6"/>
      <c r="H380" s="6"/>
      <c r="I380" s="7"/>
      <c r="J380" s="6"/>
      <c r="K380" s="6"/>
      <c r="L380" s="7"/>
      <c r="N380" s="6"/>
      <c r="O380" s="11"/>
      <c r="P380" s="6"/>
      <c r="Q380" s="6"/>
      <c r="R380" s="6"/>
      <c r="S380" s="6"/>
      <c r="T380" s="6"/>
    </row>
    <row r="381" spans="1:20" s="8" customFormat="1" ht="10.5">
      <c r="A381" s="4"/>
      <c r="B381" s="6"/>
      <c r="C381" s="6"/>
      <c r="D381" s="6"/>
      <c r="E381" s="6"/>
      <c r="F381" s="6"/>
      <c r="G381" s="6"/>
      <c r="H381" s="6"/>
      <c r="I381" s="7"/>
      <c r="J381" s="6"/>
      <c r="K381" s="6"/>
      <c r="L381" s="7"/>
      <c r="N381" s="6"/>
      <c r="O381" s="11"/>
      <c r="P381" s="6"/>
      <c r="Q381" s="6"/>
      <c r="R381" s="6"/>
      <c r="S381" s="6"/>
      <c r="T381" s="6"/>
    </row>
    <row r="382" spans="1:20" s="8" customFormat="1" ht="10.5">
      <c r="A382" s="4"/>
      <c r="B382" s="6"/>
      <c r="C382" s="6"/>
      <c r="D382" s="6"/>
      <c r="E382" s="6"/>
      <c r="F382" s="6"/>
      <c r="G382" s="6"/>
      <c r="H382" s="6"/>
      <c r="I382" s="7"/>
      <c r="J382" s="6"/>
      <c r="K382" s="6"/>
      <c r="L382" s="7"/>
      <c r="N382" s="6"/>
      <c r="O382" s="11"/>
      <c r="P382" s="6"/>
      <c r="Q382" s="6"/>
      <c r="R382" s="6"/>
      <c r="S382" s="6"/>
      <c r="T382" s="6"/>
    </row>
    <row r="383" spans="1:20" s="8" customFormat="1" ht="10.5">
      <c r="A383" s="4"/>
      <c r="B383" s="6"/>
      <c r="C383" s="6"/>
      <c r="D383" s="6"/>
      <c r="E383" s="6"/>
      <c r="F383" s="6"/>
      <c r="G383" s="6"/>
      <c r="H383" s="6"/>
      <c r="I383" s="7"/>
      <c r="J383" s="6"/>
      <c r="K383" s="6"/>
      <c r="L383" s="7"/>
      <c r="N383" s="6"/>
      <c r="O383" s="11"/>
      <c r="P383" s="6"/>
      <c r="Q383" s="6"/>
      <c r="R383" s="6"/>
      <c r="S383" s="6"/>
      <c r="T383" s="6"/>
    </row>
    <row r="384" spans="1:20" s="8" customFormat="1" ht="10.5">
      <c r="A384" s="4"/>
      <c r="B384" s="6"/>
      <c r="C384" s="6"/>
      <c r="D384" s="6"/>
      <c r="E384" s="6"/>
      <c r="F384" s="6"/>
      <c r="G384" s="6"/>
      <c r="H384" s="6"/>
      <c r="I384" s="7"/>
      <c r="J384" s="6"/>
      <c r="K384" s="6"/>
      <c r="L384" s="7"/>
      <c r="N384" s="6"/>
      <c r="O384" s="11"/>
      <c r="P384" s="6"/>
      <c r="Q384" s="6"/>
      <c r="R384" s="6"/>
      <c r="S384" s="6"/>
      <c r="T384" s="6"/>
    </row>
    <row r="385" spans="1:20" s="8" customFormat="1" ht="10.5">
      <c r="A385" s="4"/>
      <c r="B385" s="6"/>
      <c r="C385" s="6"/>
      <c r="D385" s="6"/>
      <c r="E385" s="6"/>
      <c r="F385" s="6"/>
      <c r="G385" s="6"/>
      <c r="H385" s="6"/>
      <c r="I385" s="7"/>
      <c r="J385" s="6"/>
      <c r="K385" s="6"/>
      <c r="L385" s="7"/>
      <c r="N385" s="6"/>
      <c r="O385" s="11"/>
      <c r="P385" s="6"/>
      <c r="Q385" s="6"/>
      <c r="R385" s="6"/>
      <c r="S385" s="6"/>
      <c r="T385" s="6"/>
    </row>
    <row r="386" spans="1:20" s="8" customFormat="1" ht="10.5">
      <c r="A386" s="4"/>
      <c r="B386" s="6"/>
      <c r="C386" s="6"/>
      <c r="D386" s="6"/>
      <c r="E386" s="6"/>
      <c r="F386" s="6"/>
      <c r="G386" s="6"/>
      <c r="H386" s="6"/>
      <c r="I386" s="7"/>
      <c r="J386" s="6"/>
      <c r="K386" s="6"/>
      <c r="L386" s="7"/>
      <c r="N386" s="6"/>
      <c r="O386" s="11"/>
      <c r="P386" s="6"/>
      <c r="Q386" s="6"/>
      <c r="R386" s="6"/>
      <c r="S386" s="6"/>
      <c r="T386" s="6"/>
    </row>
    <row r="387" spans="1:20" s="8" customFormat="1" ht="10.5">
      <c r="A387" s="4"/>
      <c r="B387" s="6"/>
      <c r="C387" s="6"/>
      <c r="D387" s="6"/>
      <c r="E387" s="6"/>
      <c r="F387" s="6"/>
      <c r="G387" s="6"/>
      <c r="H387" s="6"/>
      <c r="I387" s="7"/>
      <c r="J387" s="6"/>
      <c r="K387" s="6"/>
      <c r="L387" s="7"/>
      <c r="N387" s="6"/>
      <c r="O387" s="11"/>
      <c r="P387" s="6"/>
      <c r="Q387" s="6"/>
      <c r="R387" s="6"/>
      <c r="S387" s="6"/>
      <c r="T387" s="6"/>
    </row>
    <row r="388" spans="1:20" s="8" customFormat="1" ht="10.5">
      <c r="A388" s="4"/>
      <c r="B388" s="6"/>
      <c r="C388" s="6"/>
      <c r="D388" s="6"/>
      <c r="E388" s="6"/>
      <c r="F388" s="6"/>
      <c r="G388" s="6"/>
      <c r="H388" s="6"/>
      <c r="I388" s="7"/>
      <c r="J388" s="6"/>
      <c r="K388" s="6"/>
      <c r="L388" s="7"/>
      <c r="N388" s="6"/>
      <c r="O388" s="11"/>
      <c r="P388" s="6"/>
      <c r="Q388" s="6"/>
      <c r="R388" s="6"/>
      <c r="S388" s="6"/>
      <c r="T388" s="6"/>
    </row>
    <row r="389" spans="1:20" s="8" customFormat="1" ht="10.5">
      <c r="A389" s="4"/>
      <c r="B389" s="6"/>
      <c r="C389" s="6"/>
      <c r="D389" s="6"/>
      <c r="E389" s="6"/>
      <c r="F389" s="6"/>
      <c r="G389" s="6"/>
      <c r="H389" s="6"/>
      <c r="I389" s="7"/>
      <c r="J389" s="6"/>
      <c r="K389" s="6"/>
      <c r="L389" s="7"/>
      <c r="N389" s="6"/>
      <c r="O389" s="11"/>
      <c r="P389" s="6"/>
      <c r="Q389" s="6"/>
      <c r="R389" s="6"/>
      <c r="S389" s="6"/>
      <c r="T389" s="6"/>
    </row>
    <row r="390" spans="1:20" s="8" customFormat="1" ht="10.5">
      <c r="A390" s="4"/>
      <c r="B390" s="6"/>
      <c r="C390" s="6"/>
      <c r="D390" s="6"/>
      <c r="E390" s="6"/>
      <c r="F390" s="6"/>
      <c r="G390" s="6"/>
      <c r="H390" s="6"/>
      <c r="I390" s="7"/>
      <c r="J390" s="6"/>
      <c r="K390" s="6"/>
      <c r="L390" s="7"/>
      <c r="N390" s="6"/>
      <c r="O390" s="11"/>
      <c r="P390" s="6"/>
      <c r="Q390" s="6"/>
      <c r="R390" s="6"/>
      <c r="S390" s="6"/>
      <c r="T390" s="6"/>
    </row>
    <row r="391" spans="1:20" s="8" customFormat="1" ht="10.5">
      <c r="A391" s="4"/>
      <c r="B391" s="6"/>
      <c r="C391" s="6"/>
      <c r="D391" s="6"/>
      <c r="E391" s="6"/>
      <c r="F391" s="6"/>
      <c r="G391" s="6"/>
      <c r="H391" s="6"/>
      <c r="I391" s="7"/>
      <c r="J391" s="6"/>
      <c r="K391" s="6"/>
      <c r="L391" s="7"/>
      <c r="N391" s="6"/>
      <c r="O391" s="11"/>
      <c r="P391" s="6"/>
      <c r="Q391" s="6"/>
      <c r="R391" s="6"/>
      <c r="S391" s="6"/>
      <c r="T391" s="6"/>
    </row>
    <row r="392" spans="1:20" s="8" customFormat="1" ht="10.5">
      <c r="A392" s="4"/>
      <c r="B392" s="6"/>
      <c r="C392" s="6"/>
      <c r="D392" s="6"/>
      <c r="E392" s="6"/>
      <c r="F392" s="6"/>
      <c r="G392" s="6"/>
      <c r="H392" s="6"/>
      <c r="I392" s="7"/>
      <c r="J392" s="6"/>
      <c r="K392" s="6"/>
      <c r="L392" s="7"/>
      <c r="N392" s="6"/>
      <c r="O392" s="11"/>
      <c r="P392" s="6"/>
      <c r="Q392" s="6"/>
      <c r="R392" s="6"/>
      <c r="S392" s="6"/>
      <c r="T392" s="6"/>
    </row>
    <row r="393" spans="1:20" s="8" customFormat="1" ht="10.5">
      <c r="A393" s="4"/>
      <c r="B393" s="6"/>
      <c r="C393" s="6"/>
      <c r="D393" s="6"/>
      <c r="E393" s="6"/>
      <c r="F393" s="6"/>
      <c r="G393" s="6"/>
      <c r="H393" s="6"/>
      <c r="I393" s="7"/>
      <c r="J393" s="6"/>
      <c r="K393" s="6"/>
      <c r="L393" s="7"/>
      <c r="N393" s="6"/>
      <c r="O393" s="11"/>
      <c r="P393" s="6"/>
      <c r="Q393" s="6"/>
      <c r="R393" s="6"/>
      <c r="S393" s="6"/>
      <c r="T393" s="6"/>
    </row>
    <row r="394" spans="1:20" s="8" customFormat="1" ht="10.5">
      <c r="A394" s="4"/>
      <c r="B394" s="6"/>
      <c r="C394" s="6"/>
      <c r="D394" s="6"/>
      <c r="E394" s="6"/>
      <c r="F394" s="6"/>
      <c r="G394" s="6"/>
      <c r="H394" s="6"/>
      <c r="I394" s="7"/>
      <c r="J394" s="6"/>
      <c r="K394" s="6"/>
      <c r="L394" s="7"/>
      <c r="N394" s="6"/>
      <c r="O394" s="11"/>
      <c r="P394" s="6"/>
      <c r="Q394" s="6"/>
      <c r="R394" s="6"/>
      <c r="S394" s="6"/>
      <c r="T394" s="6"/>
    </row>
    <row r="395" spans="1:20" s="8" customFormat="1" ht="10.5">
      <c r="A395" s="4"/>
      <c r="B395" s="6"/>
      <c r="C395" s="6"/>
      <c r="D395" s="6"/>
      <c r="E395" s="6"/>
      <c r="F395" s="6"/>
      <c r="G395" s="6"/>
      <c r="H395" s="6"/>
      <c r="I395" s="7"/>
      <c r="J395" s="6"/>
      <c r="K395" s="6"/>
      <c r="L395" s="7"/>
      <c r="N395" s="6"/>
      <c r="O395" s="11"/>
      <c r="P395" s="6"/>
      <c r="Q395" s="6"/>
      <c r="R395" s="6"/>
      <c r="S395" s="6"/>
      <c r="T395" s="6"/>
    </row>
    <row r="396" spans="1:20" s="8" customFormat="1" ht="10.5">
      <c r="A396" s="4"/>
      <c r="B396" s="6"/>
      <c r="C396" s="6"/>
      <c r="D396" s="6"/>
      <c r="E396" s="6"/>
      <c r="F396" s="6"/>
      <c r="G396" s="6"/>
      <c r="H396" s="6"/>
      <c r="I396" s="7"/>
      <c r="J396" s="6"/>
      <c r="K396" s="6"/>
      <c r="L396" s="7"/>
      <c r="N396" s="6"/>
      <c r="O396" s="11"/>
      <c r="P396" s="6"/>
      <c r="Q396" s="6"/>
      <c r="R396" s="6"/>
      <c r="S396" s="6"/>
      <c r="T396" s="6"/>
    </row>
    <row r="397" spans="1:20" s="8" customFormat="1" ht="10.5">
      <c r="A397" s="4"/>
      <c r="B397" s="6"/>
      <c r="C397" s="6"/>
      <c r="D397" s="6"/>
      <c r="E397" s="6"/>
      <c r="F397" s="6"/>
      <c r="G397" s="6"/>
      <c r="H397" s="6"/>
      <c r="I397" s="7"/>
      <c r="J397" s="6"/>
      <c r="K397" s="6"/>
      <c r="L397" s="7"/>
      <c r="N397" s="6"/>
      <c r="O397" s="11"/>
      <c r="P397" s="6"/>
      <c r="Q397" s="6"/>
      <c r="R397" s="6"/>
      <c r="S397" s="6"/>
      <c r="T397" s="6"/>
    </row>
    <row r="398" spans="1:20" s="8" customFormat="1" ht="10.5">
      <c r="A398" s="4"/>
      <c r="B398" s="6"/>
      <c r="C398" s="6"/>
      <c r="D398" s="6"/>
      <c r="E398" s="6"/>
      <c r="F398" s="6"/>
      <c r="G398" s="6"/>
      <c r="H398" s="6"/>
      <c r="I398" s="7"/>
      <c r="J398" s="6"/>
      <c r="K398" s="6"/>
      <c r="L398" s="7"/>
      <c r="N398" s="6"/>
      <c r="O398" s="11"/>
      <c r="P398" s="6"/>
      <c r="Q398" s="6"/>
      <c r="R398" s="6"/>
      <c r="S398" s="6"/>
      <c r="T398" s="6"/>
    </row>
    <row r="399" spans="1:20" s="8" customFormat="1" ht="10.5">
      <c r="A399" s="4"/>
      <c r="B399" s="6"/>
      <c r="C399" s="6"/>
      <c r="D399" s="6"/>
      <c r="E399" s="6"/>
      <c r="F399" s="6"/>
      <c r="G399" s="6"/>
      <c r="H399" s="6"/>
      <c r="I399" s="7"/>
      <c r="J399" s="6"/>
      <c r="K399" s="6"/>
      <c r="L399" s="7"/>
      <c r="N399" s="6"/>
      <c r="O399" s="11"/>
      <c r="P399" s="6"/>
      <c r="Q399" s="6"/>
      <c r="R399" s="6"/>
      <c r="S399" s="6"/>
      <c r="T399" s="6"/>
    </row>
    <row r="400" spans="1:20" s="8" customFormat="1" ht="10.5">
      <c r="A400" s="4"/>
      <c r="B400" s="6"/>
      <c r="C400" s="6"/>
      <c r="D400" s="6"/>
      <c r="E400" s="6"/>
      <c r="F400" s="6"/>
      <c r="G400" s="6"/>
      <c r="H400" s="6"/>
      <c r="I400" s="7"/>
      <c r="J400" s="6"/>
      <c r="K400" s="6"/>
      <c r="L400" s="7"/>
      <c r="N400" s="6"/>
      <c r="O400" s="11"/>
      <c r="P400" s="6"/>
      <c r="Q400" s="6"/>
      <c r="R400" s="6"/>
      <c r="S400" s="6"/>
      <c r="T400" s="6"/>
    </row>
    <row r="401" spans="1:20" s="8" customFormat="1" ht="10.5">
      <c r="A401" s="4"/>
      <c r="B401" s="6"/>
      <c r="C401" s="6"/>
      <c r="D401" s="6"/>
      <c r="E401" s="6"/>
      <c r="F401" s="6"/>
      <c r="G401" s="6"/>
      <c r="H401" s="6"/>
      <c r="I401" s="7"/>
      <c r="J401" s="6"/>
      <c r="K401" s="6"/>
      <c r="L401" s="7"/>
      <c r="N401" s="6"/>
      <c r="O401" s="11"/>
      <c r="P401" s="6"/>
      <c r="Q401" s="6"/>
      <c r="R401" s="6"/>
      <c r="S401" s="6"/>
      <c r="T401" s="6"/>
    </row>
    <row r="402" spans="1:20" s="8" customFormat="1" ht="10.5">
      <c r="A402" s="4"/>
      <c r="B402" s="6"/>
      <c r="C402" s="6"/>
      <c r="D402" s="6"/>
      <c r="E402" s="6"/>
      <c r="F402" s="6"/>
      <c r="G402" s="6"/>
      <c r="H402" s="6"/>
      <c r="I402" s="7"/>
      <c r="J402" s="6"/>
      <c r="K402" s="6"/>
      <c r="L402" s="7"/>
      <c r="N402" s="6"/>
      <c r="O402" s="11"/>
      <c r="P402" s="6"/>
      <c r="Q402" s="6"/>
      <c r="R402" s="6"/>
      <c r="S402" s="6"/>
      <c r="T402" s="6"/>
    </row>
    <row r="403" spans="1:20" s="8" customFormat="1" ht="10.5">
      <c r="A403" s="4"/>
      <c r="B403" s="6"/>
      <c r="C403" s="6"/>
      <c r="D403" s="6"/>
      <c r="E403" s="6"/>
      <c r="F403" s="6"/>
      <c r="G403" s="6"/>
      <c r="H403" s="6"/>
      <c r="I403" s="7"/>
      <c r="J403" s="6"/>
      <c r="K403" s="6"/>
      <c r="L403" s="7"/>
      <c r="N403" s="6"/>
      <c r="O403" s="11"/>
      <c r="P403" s="6"/>
      <c r="Q403" s="6"/>
      <c r="R403" s="6"/>
      <c r="S403" s="6"/>
      <c r="T403" s="6"/>
    </row>
    <row r="404" spans="1:20" s="8" customFormat="1" ht="10.5">
      <c r="A404" s="4"/>
      <c r="B404" s="6"/>
      <c r="C404" s="6"/>
      <c r="D404" s="6"/>
      <c r="E404" s="6"/>
      <c r="F404" s="6"/>
      <c r="G404" s="6"/>
      <c r="H404" s="6"/>
      <c r="I404" s="7"/>
      <c r="J404" s="6"/>
      <c r="K404" s="6"/>
      <c r="L404" s="7"/>
      <c r="N404" s="6"/>
      <c r="O404" s="11"/>
      <c r="P404" s="6"/>
      <c r="Q404" s="6"/>
      <c r="R404" s="6"/>
      <c r="S404" s="6"/>
      <c r="T404" s="6"/>
    </row>
    <row r="405" spans="1:20" s="8" customFormat="1" ht="10.5">
      <c r="A405" s="4"/>
      <c r="B405" s="6"/>
      <c r="C405" s="6"/>
      <c r="D405" s="6"/>
      <c r="E405" s="6"/>
      <c r="F405" s="6"/>
      <c r="G405" s="6"/>
      <c r="H405" s="6"/>
      <c r="I405" s="7"/>
      <c r="J405" s="6"/>
      <c r="K405" s="6"/>
      <c r="L405" s="7"/>
      <c r="N405" s="6"/>
      <c r="O405" s="11"/>
      <c r="P405" s="6"/>
      <c r="Q405" s="6"/>
      <c r="R405" s="6"/>
      <c r="S405" s="6"/>
      <c r="T405" s="6"/>
    </row>
    <row r="406" spans="1:20" s="8" customFormat="1" ht="10.5">
      <c r="A406" s="4"/>
      <c r="B406" s="6"/>
      <c r="C406" s="6"/>
      <c r="D406" s="6"/>
      <c r="E406" s="6"/>
      <c r="F406" s="6"/>
      <c r="G406" s="6"/>
      <c r="H406" s="6"/>
      <c r="I406" s="7"/>
      <c r="J406" s="6"/>
      <c r="K406" s="6"/>
      <c r="L406" s="7"/>
      <c r="N406" s="6"/>
      <c r="O406" s="11"/>
      <c r="P406" s="6"/>
      <c r="Q406" s="6"/>
      <c r="R406" s="6"/>
      <c r="S406" s="6"/>
      <c r="T406" s="6"/>
    </row>
    <row r="407" spans="1:20" s="8" customFormat="1" ht="10.5">
      <c r="A407" s="4"/>
      <c r="B407" s="6"/>
      <c r="C407" s="6"/>
      <c r="D407" s="6"/>
      <c r="E407" s="6"/>
      <c r="F407" s="6"/>
      <c r="G407" s="6"/>
      <c r="H407" s="6"/>
      <c r="I407" s="7"/>
      <c r="J407" s="6"/>
      <c r="K407" s="6"/>
      <c r="L407" s="7"/>
      <c r="N407" s="6"/>
      <c r="O407" s="11"/>
      <c r="P407" s="6"/>
      <c r="Q407" s="6"/>
      <c r="R407" s="6"/>
      <c r="S407" s="6"/>
      <c r="T407" s="6"/>
    </row>
    <row r="408" spans="1:20" s="8" customFormat="1" ht="10.5">
      <c r="A408" s="4"/>
      <c r="B408" s="6"/>
      <c r="C408" s="6"/>
      <c r="D408" s="6"/>
      <c r="E408" s="6"/>
      <c r="F408" s="6"/>
      <c r="G408" s="6"/>
      <c r="H408" s="6"/>
      <c r="I408" s="7"/>
      <c r="J408" s="6"/>
      <c r="K408" s="6"/>
      <c r="L408" s="7"/>
      <c r="N408" s="6"/>
      <c r="O408" s="11"/>
      <c r="P408" s="6"/>
      <c r="Q408" s="6"/>
      <c r="R408" s="6"/>
      <c r="S408" s="6"/>
      <c r="T408" s="6"/>
    </row>
    <row r="409" spans="1:20" s="8" customFormat="1" ht="10.5">
      <c r="A409" s="4"/>
      <c r="B409" s="6"/>
      <c r="C409" s="6"/>
      <c r="D409" s="6"/>
      <c r="E409" s="6"/>
      <c r="F409" s="6"/>
      <c r="G409" s="6"/>
      <c r="H409" s="6"/>
      <c r="I409" s="7"/>
      <c r="J409" s="6"/>
      <c r="K409" s="6"/>
      <c r="L409" s="7"/>
      <c r="N409" s="6"/>
      <c r="O409" s="11"/>
      <c r="P409" s="6"/>
      <c r="Q409" s="6"/>
      <c r="R409" s="6"/>
      <c r="S409" s="6"/>
      <c r="T409" s="6"/>
    </row>
    <row r="410" spans="1:20" s="8" customFormat="1" ht="10.5">
      <c r="A410" s="4"/>
      <c r="B410" s="6"/>
      <c r="C410" s="6"/>
      <c r="D410" s="6"/>
      <c r="E410" s="6"/>
      <c r="F410" s="6"/>
      <c r="G410" s="6"/>
      <c r="H410" s="6"/>
      <c r="I410" s="7"/>
      <c r="J410" s="6"/>
      <c r="K410" s="6"/>
      <c r="L410" s="7"/>
      <c r="N410" s="6"/>
      <c r="O410" s="11"/>
      <c r="P410" s="6"/>
      <c r="Q410" s="6"/>
      <c r="R410" s="6"/>
      <c r="S410" s="6"/>
      <c r="T410" s="6"/>
    </row>
    <row r="411" spans="1:20" s="8" customFormat="1" ht="10.5">
      <c r="A411" s="4"/>
      <c r="B411" s="6"/>
      <c r="C411" s="6"/>
      <c r="D411" s="6"/>
      <c r="E411" s="6"/>
      <c r="F411" s="6"/>
      <c r="G411" s="6"/>
      <c r="H411" s="6"/>
      <c r="I411" s="7"/>
      <c r="J411" s="6"/>
      <c r="K411" s="6"/>
      <c r="L411" s="7"/>
      <c r="N411" s="6"/>
      <c r="O411" s="11"/>
      <c r="P411" s="6"/>
      <c r="Q411" s="6"/>
      <c r="R411" s="6"/>
      <c r="S411" s="6"/>
      <c r="T411" s="6"/>
    </row>
    <row r="412" spans="1:20" s="8" customFormat="1" ht="10.5">
      <c r="A412" s="4"/>
      <c r="B412" s="6"/>
      <c r="C412" s="6"/>
      <c r="D412" s="6"/>
      <c r="E412" s="6"/>
      <c r="F412" s="6"/>
      <c r="G412" s="6"/>
      <c r="H412" s="6"/>
      <c r="I412" s="7"/>
      <c r="J412" s="6"/>
      <c r="K412" s="6"/>
      <c r="L412" s="7"/>
      <c r="N412" s="6"/>
      <c r="O412" s="11"/>
      <c r="P412" s="6"/>
      <c r="Q412" s="6"/>
      <c r="R412" s="6"/>
      <c r="S412" s="6"/>
      <c r="T412" s="6"/>
    </row>
    <row r="413" spans="1:20" s="8" customFormat="1" ht="10.5">
      <c r="A413" s="4"/>
      <c r="B413" s="6"/>
      <c r="C413" s="6"/>
      <c r="D413" s="6"/>
      <c r="E413" s="6"/>
      <c r="F413" s="6"/>
      <c r="G413" s="6"/>
      <c r="H413" s="6"/>
      <c r="I413" s="7"/>
      <c r="J413" s="6"/>
      <c r="K413" s="6"/>
      <c r="L413" s="7"/>
      <c r="N413" s="6"/>
      <c r="O413" s="11"/>
      <c r="P413" s="6"/>
      <c r="Q413" s="6"/>
      <c r="R413" s="6"/>
      <c r="S413" s="6"/>
      <c r="T413" s="6"/>
    </row>
    <row r="414" spans="1:20" s="8" customFormat="1" ht="10.5">
      <c r="A414" s="4"/>
      <c r="B414" s="6"/>
      <c r="C414" s="6"/>
      <c r="D414" s="6"/>
      <c r="E414" s="6"/>
      <c r="F414" s="6"/>
      <c r="G414" s="6"/>
      <c r="H414" s="6"/>
      <c r="I414" s="7"/>
      <c r="J414" s="6"/>
      <c r="K414" s="6"/>
      <c r="L414" s="7"/>
      <c r="N414" s="6"/>
      <c r="O414" s="11"/>
      <c r="P414" s="6"/>
      <c r="Q414" s="6"/>
      <c r="R414" s="6"/>
      <c r="S414" s="6"/>
      <c r="T414" s="6"/>
    </row>
    <row r="415" spans="1:20" s="8" customFormat="1" ht="10.5">
      <c r="A415" s="4"/>
      <c r="B415" s="6"/>
      <c r="C415" s="6"/>
      <c r="D415" s="6"/>
      <c r="E415" s="6"/>
      <c r="F415" s="6"/>
      <c r="G415" s="6"/>
      <c r="H415" s="6"/>
      <c r="I415" s="7"/>
      <c r="J415" s="6"/>
      <c r="K415" s="6"/>
      <c r="L415" s="7"/>
      <c r="N415" s="6"/>
      <c r="O415" s="11"/>
      <c r="P415" s="6"/>
      <c r="Q415" s="6"/>
      <c r="R415" s="6"/>
      <c r="S415" s="6"/>
      <c r="T415" s="6"/>
    </row>
    <row r="416" spans="1:20" s="8" customFormat="1" ht="10.5">
      <c r="A416" s="4"/>
      <c r="B416" s="6"/>
      <c r="C416" s="6"/>
      <c r="D416" s="6"/>
      <c r="E416" s="6"/>
      <c r="F416" s="6"/>
      <c r="G416" s="6"/>
      <c r="H416" s="6"/>
      <c r="I416" s="7"/>
      <c r="J416" s="6"/>
      <c r="K416" s="6"/>
      <c r="L416" s="7"/>
      <c r="N416" s="6"/>
      <c r="O416" s="11"/>
      <c r="P416" s="6"/>
      <c r="Q416" s="6"/>
      <c r="R416" s="6"/>
      <c r="S416" s="6"/>
      <c r="T416" s="6"/>
    </row>
    <row r="417" spans="1:20" s="8" customFormat="1" ht="10.5">
      <c r="A417" s="4"/>
      <c r="B417" s="6"/>
      <c r="C417" s="6"/>
      <c r="D417" s="6"/>
      <c r="E417" s="6"/>
      <c r="F417" s="6"/>
      <c r="G417" s="6"/>
      <c r="H417" s="6"/>
      <c r="I417" s="7"/>
      <c r="J417" s="6"/>
      <c r="K417" s="6"/>
      <c r="L417" s="7"/>
      <c r="N417" s="6"/>
      <c r="O417" s="11"/>
      <c r="P417" s="6"/>
      <c r="Q417" s="6"/>
      <c r="R417" s="6"/>
      <c r="S417" s="6"/>
      <c r="T417" s="6"/>
    </row>
    <row r="418" spans="1:20" s="8" customFormat="1" ht="10.5">
      <c r="A418" s="4"/>
      <c r="B418" s="6"/>
      <c r="C418" s="6"/>
      <c r="D418" s="6"/>
      <c r="E418" s="6"/>
      <c r="F418" s="6"/>
      <c r="G418" s="6"/>
      <c r="H418" s="6"/>
      <c r="I418" s="7"/>
      <c r="J418" s="6"/>
      <c r="K418" s="6"/>
      <c r="L418" s="7"/>
      <c r="N418" s="6"/>
      <c r="O418" s="11"/>
      <c r="P418" s="6"/>
      <c r="Q418" s="6"/>
      <c r="R418" s="6"/>
      <c r="S418" s="6"/>
      <c r="T418" s="6"/>
    </row>
    <row r="419" spans="1:20" s="8" customFormat="1" ht="10.5">
      <c r="A419" s="4"/>
      <c r="B419" s="6"/>
      <c r="C419" s="6"/>
      <c r="D419" s="6"/>
      <c r="E419" s="6"/>
      <c r="F419" s="6"/>
      <c r="G419" s="6"/>
      <c r="H419" s="6"/>
      <c r="I419" s="7"/>
      <c r="J419" s="6"/>
      <c r="K419" s="6"/>
      <c r="L419" s="7"/>
      <c r="N419" s="6"/>
      <c r="O419" s="11"/>
      <c r="P419" s="6"/>
      <c r="Q419" s="6"/>
      <c r="R419" s="6"/>
      <c r="S419" s="6"/>
      <c r="T419" s="6"/>
    </row>
    <row r="420" spans="1:20" s="8" customFormat="1" ht="10.5">
      <c r="A420" s="4"/>
      <c r="B420" s="6"/>
      <c r="C420" s="6"/>
      <c r="D420" s="6"/>
      <c r="E420" s="6"/>
      <c r="F420" s="6"/>
      <c r="G420" s="6"/>
      <c r="H420" s="6"/>
      <c r="I420" s="7"/>
      <c r="J420" s="6"/>
      <c r="K420" s="6"/>
      <c r="L420" s="7"/>
      <c r="N420" s="6"/>
      <c r="O420" s="11"/>
      <c r="P420" s="6"/>
      <c r="Q420" s="6"/>
      <c r="R420" s="6"/>
      <c r="S420" s="6"/>
      <c r="T420" s="6"/>
    </row>
    <row r="421" spans="1:20" s="8" customFormat="1" ht="10.5">
      <c r="A421" s="4"/>
      <c r="B421" s="6"/>
      <c r="C421" s="6"/>
      <c r="D421" s="6"/>
      <c r="E421" s="6"/>
      <c r="F421" s="6"/>
      <c r="G421" s="6"/>
      <c r="H421" s="6"/>
      <c r="I421" s="7"/>
      <c r="J421" s="6"/>
      <c r="K421" s="6"/>
      <c r="L421" s="7"/>
      <c r="N421" s="6"/>
      <c r="O421" s="11"/>
      <c r="P421" s="6"/>
      <c r="Q421" s="6"/>
      <c r="R421" s="6"/>
      <c r="S421" s="6"/>
      <c r="T421" s="6"/>
    </row>
    <row r="422" spans="1:20" s="8" customFormat="1" ht="10.5">
      <c r="A422" s="4"/>
      <c r="B422" s="6"/>
      <c r="C422" s="6"/>
      <c r="D422" s="6"/>
      <c r="E422" s="6"/>
      <c r="F422" s="6"/>
      <c r="G422" s="6"/>
      <c r="H422" s="6"/>
      <c r="I422" s="7"/>
      <c r="J422" s="6"/>
      <c r="K422" s="6"/>
      <c r="L422" s="7"/>
      <c r="N422" s="6"/>
      <c r="O422" s="11"/>
      <c r="P422" s="6"/>
      <c r="Q422" s="6"/>
      <c r="R422" s="6"/>
      <c r="S422" s="6"/>
      <c r="T422" s="6"/>
    </row>
    <row r="423" spans="1:20" s="8" customFormat="1" ht="10.5">
      <c r="A423" s="4"/>
      <c r="B423" s="6"/>
      <c r="C423" s="6"/>
      <c r="D423" s="6"/>
      <c r="E423" s="6"/>
      <c r="F423" s="6"/>
      <c r="G423" s="6"/>
      <c r="H423" s="6"/>
      <c r="I423" s="7"/>
      <c r="J423" s="6"/>
      <c r="K423" s="6"/>
      <c r="L423" s="7"/>
      <c r="N423" s="6"/>
      <c r="O423" s="11"/>
      <c r="P423" s="6"/>
      <c r="Q423" s="6"/>
      <c r="R423" s="6"/>
      <c r="S423" s="6"/>
      <c r="T423" s="6"/>
    </row>
    <row r="424" spans="1:20" s="8" customFormat="1" ht="10.5">
      <c r="A424" s="4"/>
      <c r="B424" s="6"/>
      <c r="C424" s="6"/>
      <c r="D424" s="6"/>
      <c r="E424" s="6"/>
      <c r="F424" s="6"/>
      <c r="G424" s="6"/>
      <c r="H424" s="6"/>
      <c r="I424" s="7"/>
      <c r="J424" s="6"/>
      <c r="K424" s="6"/>
      <c r="L424" s="7"/>
      <c r="N424" s="6"/>
      <c r="O424" s="11"/>
      <c r="P424" s="6"/>
      <c r="Q424" s="6"/>
      <c r="R424" s="6"/>
      <c r="S424" s="6"/>
      <c r="T424" s="6"/>
    </row>
    <row r="425" spans="1:20" s="8" customFormat="1" ht="10.5">
      <c r="A425" s="4"/>
      <c r="B425" s="6"/>
      <c r="C425" s="6"/>
      <c r="D425" s="6"/>
      <c r="E425" s="6"/>
      <c r="F425" s="6"/>
      <c r="G425" s="6"/>
      <c r="H425" s="6"/>
      <c r="I425" s="7"/>
      <c r="J425" s="6"/>
      <c r="K425" s="6"/>
      <c r="L425" s="7"/>
      <c r="N425" s="6"/>
      <c r="O425" s="11"/>
      <c r="P425" s="6"/>
      <c r="Q425" s="6"/>
      <c r="R425" s="6"/>
      <c r="S425" s="6"/>
      <c r="T425" s="6"/>
    </row>
    <row r="426" spans="1:20" s="8" customFormat="1" ht="10.5">
      <c r="A426" s="4"/>
      <c r="B426" s="6"/>
      <c r="C426" s="6"/>
      <c r="D426" s="6"/>
      <c r="E426" s="6"/>
      <c r="F426" s="6"/>
      <c r="G426" s="6"/>
      <c r="H426" s="6"/>
      <c r="I426" s="7"/>
      <c r="J426" s="6"/>
      <c r="K426" s="6"/>
      <c r="L426" s="7"/>
      <c r="N426" s="6"/>
      <c r="O426" s="11"/>
      <c r="P426" s="6"/>
      <c r="Q426" s="6"/>
      <c r="R426" s="6"/>
      <c r="S426" s="6"/>
      <c r="T426" s="6"/>
    </row>
    <row r="427" spans="1:20" s="8" customFormat="1" ht="10.5">
      <c r="A427" s="4"/>
      <c r="B427" s="6"/>
      <c r="C427" s="6"/>
      <c r="D427" s="6"/>
      <c r="E427" s="6"/>
      <c r="F427" s="6"/>
      <c r="G427" s="6"/>
      <c r="H427" s="6"/>
      <c r="I427" s="7"/>
      <c r="J427" s="6"/>
      <c r="K427" s="6"/>
      <c r="L427" s="7"/>
      <c r="N427" s="6"/>
      <c r="O427" s="11"/>
      <c r="P427" s="6"/>
      <c r="Q427" s="6"/>
      <c r="R427" s="6"/>
      <c r="S427" s="6"/>
      <c r="T427" s="6"/>
    </row>
    <row r="428" spans="1:20" s="8" customFormat="1" ht="10.5">
      <c r="A428" s="4"/>
      <c r="B428" s="6"/>
      <c r="C428" s="6"/>
      <c r="D428" s="6"/>
      <c r="E428" s="6"/>
      <c r="F428" s="6"/>
      <c r="G428" s="6"/>
      <c r="H428" s="6"/>
      <c r="I428" s="7"/>
      <c r="J428" s="6"/>
      <c r="K428" s="6"/>
      <c r="L428" s="7"/>
      <c r="N428" s="6"/>
      <c r="O428" s="11"/>
      <c r="P428" s="6"/>
      <c r="Q428" s="6"/>
      <c r="R428" s="6"/>
      <c r="S428" s="6"/>
      <c r="T428" s="6"/>
    </row>
    <row r="429" spans="1:20" s="8" customFormat="1" ht="10.5">
      <c r="A429" s="4"/>
      <c r="B429" s="6"/>
      <c r="C429" s="6"/>
      <c r="D429" s="6"/>
      <c r="E429" s="6"/>
      <c r="F429" s="6"/>
      <c r="G429" s="6"/>
      <c r="H429" s="6"/>
      <c r="I429" s="7"/>
      <c r="J429" s="6"/>
      <c r="K429" s="6"/>
      <c r="L429" s="7"/>
      <c r="N429" s="6"/>
      <c r="O429" s="11"/>
      <c r="P429" s="6"/>
      <c r="Q429" s="6"/>
      <c r="R429" s="6"/>
      <c r="S429" s="6"/>
      <c r="T429" s="6"/>
    </row>
    <row r="430" spans="1:20" s="8" customFormat="1" ht="10.5">
      <c r="A430" s="4"/>
      <c r="B430" s="6"/>
      <c r="C430" s="6"/>
      <c r="D430" s="6"/>
      <c r="E430" s="6"/>
      <c r="F430" s="6"/>
      <c r="G430" s="6"/>
      <c r="H430" s="6"/>
      <c r="I430" s="7"/>
      <c r="J430" s="6"/>
      <c r="K430" s="6"/>
      <c r="L430" s="7"/>
      <c r="N430" s="6"/>
      <c r="O430" s="11"/>
      <c r="P430" s="6"/>
      <c r="Q430" s="6"/>
      <c r="R430" s="6"/>
      <c r="S430" s="6"/>
      <c r="T430" s="6"/>
    </row>
    <row r="431" spans="1:20" s="8" customFormat="1" ht="10.5">
      <c r="A431" s="4"/>
      <c r="B431" s="6"/>
      <c r="C431" s="6"/>
      <c r="D431" s="6"/>
      <c r="E431" s="6"/>
      <c r="F431" s="6"/>
      <c r="G431" s="6"/>
      <c r="H431" s="6"/>
      <c r="I431" s="7"/>
      <c r="J431" s="6"/>
      <c r="K431" s="6"/>
      <c r="L431" s="7"/>
      <c r="N431" s="6"/>
      <c r="O431" s="11"/>
      <c r="P431" s="6"/>
      <c r="Q431" s="6"/>
      <c r="R431" s="6"/>
      <c r="S431" s="6"/>
      <c r="T431" s="6"/>
    </row>
    <row r="432" spans="1:20" s="8" customFormat="1" ht="10.5">
      <c r="A432" s="4"/>
      <c r="B432" s="6"/>
      <c r="C432" s="6"/>
      <c r="D432" s="6"/>
      <c r="E432" s="6"/>
      <c r="F432" s="6"/>
      <c r="G432" s="6"/>
      <c r="H432" s="6"/>
      <c r="I432" s="7"/>
      <c r="J432" s="6"/>
      <c r="K432" s="6"/>
      <c r="L432" s="7"/>
      <c r="N432" s="6"/>
      <c r="O432" s="11"/>
      <c r="P432" s="6"/>
      <c r="Q432" s="6"/>
      <c r="R432" s="6"/>
      <c r="S432" s="6"/>
      <c r="T432" s="6"/>
    </row>
    <row r="433" spans="1:20" s="8" customFormat="1" ht="10.5">
      <c r="A433" s="4"/>
      <c r="B433" s="6"/>
      <c r="C433" s="6"/>
      <c r="D433" s="6"/>
      <c r="E433" s="6"/>
      <c r="F433" s="6"/>
      <c r="G433" s="6"/>
      <c r="H433" s="6"/>
      <c r="I433" s="7"/>
      <c r="J433" s="6"/>
      <c r="K433" s="6"/>
      <c r="L433" s="7"/>
      <c r="N433" s="6"/>
      <c r="O433" s="11"/>
      <c r="P433" s="6"/>
      <c r="Q433" s="6"/>
      <c r="R433" s="6"/>
      <c r="S433" s="6"/>
      <c r="T433" s="6"/>
    </row>
    <row r="434" spans="1:20" s="8" customFormat="1" ht="10.5">
      <c r="A434" s="4"/>
      <c r="B434" s="6"/>
      <c r="C434" s="6"/>
      <c r="D434" s="6"/>
      <c r="E434" s="6"/>
      <c r="F434" s="6"/>
      <c r="G434" s="6"/>
      <c r="H434" s="6"/>
      <c r="I434" s="7"/>
      <c r="J434" s="6"/>
      <c r="K434" s="6"/>
      <c r="L434" s="7"/>
      <c r="N434" s="6"/>
      <c r="O434" s="11"/>
      <c r="P434" s="6"/>
      <c r="Q434" s="6"/>
      <c r="R434" s="6"/>
      <c r="S434" s="6"/>
      <c r="T434" s="6"/>
    </row>
    <row r="435" spans="1:20" s="8" customFormat="1" ht="10.5">
      <c r="A435" s="4"/>
      <c r="B435" s="6"/>
      <c r="C435" s="6"/>
      <c r="D435" s="6"/>
      <c r="E435" s="6"/>
      <c r="F435" s="6"/>
      <c r="G435" s="6"/>
      <c r="H435" s="6"/>
      <c r="I435" s="7"/>
      <c r="J435" s="6"/>
      <c r="K435" s="6"/>
      <c r="L435" s="7"/>
      <c r="N435" s="6"/>
      <c r="O435" s="11"/>
      <c r="P435" s="6"/>
      <c r="Q435" s="6"/>
      <c r="R435" s="6"/>
      <c r="S435" s="6"/>
      <c r="T435" s="6"/>
    </row>
    <row r="436" spans="1:20" s="8" customFormat="1" ht="10.5">
      <c r="A436" s="4"/>
      <c r="B436" s="6"/>
      <c r="C436" s="6"/>
      <c r="D436" s="6"/>
      <c r="E436" s="6"/>
      <c r="F436" s="6"/>
      <c r="G436" s="6"/>
      <c r="H436" s="6"/>
      <c r="I436" s="7"/>
      <c r="J436" s="6"/>
      <c r="K436" s="6"/>
      <c r="L436" s="7"/>
      <c r="N436" s="6"/>
      <c r="O436" s="11"/>
      <c r="P436" s="6"/>
      <c r="Q436" s="6"/>
      <c r="R436" s="6"/>
      <c r="S436" s="6"/>
      <c r="T436" s="6"/>
    </row>
    <row r="437" spans="1:20" s="8" customFormat="1" ht="10.5">
      <c r="A437" s="4"/>
      <c r="B437" s="6"/>
      <c r="C437" s="6"/>
      <c r="D437" s="6"/>
      <c r="E437" s="6"/>
      <c r="F437" s="6"/>
      <c r="G437" s="6"/>
      <c r="H437" s="6"/>
      <c r="I437" s="7"/>
      <c r="J437" s="6"/>
      <c r="K437" s="6"/>
      <c r="L437" s="7"/>
      <c r="N437" s="6"/>
      <c r="O437" s="11"/>
      <c r="P437" s="6"/>
      <c r="Q437" s="6"/>
      <c r="R437" s="6"/>
      <c r="S437" s="6"/>
      <c r="T437" s="6"/>
    </row>
    <row r="438" spans="1:20" s="8" customFormat="1" ht="10.5">
      <c r="A438" s="4"/>
      <c r="B438" s="6"/>
      <c r="C438" s="6"/>
      <c r="D438" s="6"/>
      <c r="E438" s="6"/>
      <c r="F438" s="6"/>
      <c r="G438" s="6"/>
      <c r="H438" s="6"/>
      <c r="I438" s="7"/>
      <c r="J438" s="6"/>
      <c r="K438" s="6"/>
      <c r="L438" s="7"/>
      <c r="N438" s="6"/>
      <c r="O438" s="11"/>
      <c r="P438" s="6"/>
      <c r="Q438" s="6"/>
      <c r="R438" s="6"/>
      <c r="S438" s="6"/>
      <c r="T438" s="6"/>
    </row>
    <row r="439" spans="1:20" s="8" customFormat="1" ht="10.5">
      <c r="A439" s="4"/>
      <c r="B439" s="6"/>
      <c r="C439" s="6"/>
      <c r="D439" s="6"/>
      <c r="E439" s="6"/>
      <c r="F439" s="6"/>
      <c r="G439" s="6"/>
      <c r="H439" s="6"/>
      <c r="I439" s="7"/>
      <c r="J439" s="6"/>
      <c r="K439" s="6"/>
      <c r="L439" s="7"/>
      <c r="N439" s="6"/>
      <c r="O439" s="11"/>
      <c r="P439" s="6"/>
      <c r="Q439" s="6"/>
      <c r="R439" s="6"/>
      <c r="S439" s="6"/>
      <c r="T439" s="6"/>
    </row>
    <row r="440" spans="1:20" s="8" customFormat="1" ht="10.5">
      <c r="A440" s="4"/>
      <c r="B440" s="6"/>
      <c r="C440" s="6"/>
      <c r="D440" s="6"/>
      <c r="E440" s="6"/>
      <c r="F440" s="6"/>
      <c r="G440" s="6"/>
      <c r="H440" s="6"/>
      <c r="I440" s="7"/>
      <c r="J440" s="6"/>
      <c r="K440" s="6"/>
      <c r="L440" s="7"/>
      <c r="N440" s="6"/>
      <c r="O440" s="11"/>
      <c r="P440" s="6"/>
      <c r="Q440" s="6"/>
      <c r="R440" s="6"/>
      <c r="S440" s="6"/>
      <c r="T440" s="6"/>
    </row>
    <row r="441" spans="1:20" s="8" customFormat="1" ht="10.5">
      <c r="A441" s="4"/>
      <c r="B441" s="6"/>
      <c r="C441" s="6"/>
      <c r="D441" s="6"/>
      <c r="E441" s="6"/>
      <c r="F441" s="6"/>
      <c r="G441" s="6"/>
      <c r="H441" s="6"/>
      <c r="I441" s="7"/>
      <c r="J441" s="6"/>
      <c r="K441" s="6"/>
      <c r="L441" s="7"/>
      <c r="N441" s="6"/>
      <c r="O441" s="11"/>
      <c r="P441" s="6"/>
      <c r="Q441" s="6"/>
      <c r="R441" s="6"/>
      <c r="S441" s="6"/>
      <c r="T441" s="6"/>
    </row>
    <row r="442" spans="1:20" s="8" customFormat="1" ht="10.5">
      <c r="A442" s="4"/>
      <c r="B442" s="6"/>
      <c r="C442" s="6"/>
      <c r="D442" s="6"/>
      <c r="E442" s="6"/>
      <c r="F442" s="6"/>
      <c r="G442" s="6"/>
      <c r="H442" s="6"/>
      <c r="I442" s="7"/>
      <c r="J442" s="6"/>
      <c r="K442" s="6"/>
      <c r="L442" s="7"/>
      <c r="N442" s="6"/>
      <c r="O442" s="11"/>
      <c r="P442" s="6"/>
      <c r="Q442" s="6"/>
      <c r="R442" s="6"/>
      <c r="S442" s="6"/>
      <c r="T442" s="6"/>
    </row>
    <row r="443" spans="1:20" s="8" customFormat="1" ht="10.5">
      <c r="A443" s="4"/>
      <c r="B443" s="6"/>
      <c r="C443" s="6"/>
      <c r="D443" s="6"/>
      <c r="E443" s="6"/>
      <c r="F443" s="6"/>
      <c r="G443" s="6"/>
      <c r="H443" s="6"/>
      <c r="I443" s="7"/>
      <c r="J443" s="6"/>
      <c r="K443" s="6"/>
      <c r="L443" s="7"/>
      <c r="N443" s="6"/>
      <c r="O443" s="11"/>
      <c r="P443" s="6"/>
      <c r="Q443" s="6"/>
      <c r="R443" s="6"/>
      <c r="S443" s="6"/>
      <c r="T443" s="6"/>
    </row>
    <row r="444" spans="1:20" s="8" customFormat="1" ht="10.5">
      <c r="A444" s="4"/>
      <c r="B444" s="6"/>
      <c r="C444" s="6"/>
      <c r="D444" s="6"/>
      <c r="E444" s="6"/>
      <c r="F444" s="6"/>
      <c r="G444" s="6"/>
      <c r="H444" s="6"/>
      <c r="I444" s="7"/>
      <c r="J444" s="6"/>
      <c r="K444" s="6"/>
      <c r="L444" s="7"/>
      <c r="N444" s="6"/>
      <c r="O444" s="11"/>
      <c r="P444" s="6"/>
      <c r="Q444" s="6"/>
      <c r="R444" s="6"/>
      <c r="S444" s="6"/>
      <c r="T444" s="6"/>
    </row>
    <row r="445" spans="1:20" s="8" customFormat="1" ht="10.5">
      <c r="A445" s="4"/>
      <c r="B445" s="6"/>
      <c r="C445" s="6"/>
      <c r="D445" s="6"/>
      <c r="E445" s="6"/>
      <c r="F445" s="6"/>
      <c r="G445" s="6"/>
      <c r="H445" s="6"/>
      <c r="I445" s="7"/>
      <c r="J445" s="6"/>
      <c r="K445" s="6"/>
      <c r="L445" s="7"/>
      <c r="N445" s="6"/>
      <c r="O445" s="11"/>
      <c r="P445" s="6"/>
      <c r="Q445" s="6"/>
      <c r="R445" s="6"/>
      <c r="S445" s="6"/>
      <c r="T445" s="6"/>
    </row>
    <row r="446" spans="1:20" s="8" customFormat="1" ht="10.5">
      <c r="A446" s="4"/>
      <c r="B446" s="6"/>
      <c r="C446" s="6"/>
      <c r="D446" s="6"/>
      <c r="E446" s="6"/>
      <c r="F446" s="6"/>
      <c r="G446" s="6"/>
      <c r="H446" s="6"/>
      <c r="I446" s="7"/>
      <c r="J446" s="6"/>
      <c r="K446" s="6"/>
      <c r="L446" s="7"/>
      <c r="N446" s="6"/>
      <c r="O446" s="11"/>
      <c r="P446" s="6"/>
      <c r="Q446" s="6"/>
      <c r="R446" s="6"/>
      <c r="S446" s="6"/>
      <c r="T446" s="6"/>
    </row>
    <row r="447" spans="1:20" s="8" customFormat="1" ht="10.5">
      <c r="A447" s="4"/>
      <c r="B447" s="6"/>
      <c r="C447" s="6"/>
      <c r="D447" s="6"/>
      <c r="E447" s="6"/>
      <c r="F447" s="6"/>
      <c r="G447" s="6"/>
      <c r="H447" s="6"/>
      <c r="I447" s="7"/>
      <c r="J447" s="6"/>
      <c r="K447" s="6"/>
      <c r="L447" s="7"/>
      <c r="N447" s="6"/>
      <c r="O447" s="11"/>
      <c r="P447" s="6"/>
      <c r="Q447" s="6"/>
      <c r="R447" s="6"/>
      <c r="S447" s="6"/>
      <c r="T447" s="6"/>
    </row>
    <row r="448" spans="1:20" s="8" customFormat="1" ht="10.5">
      <c r="A448" s="4"/>
      <c r="B448" s="6"/>
      <c r="C448" s="6"/>
      <c r="D448" s="6"/>
      <c r="E448" s="6"/>
      <c r="F448" s="6"/>
      <c r="G448" s="6"/>
      <c r="H448" s="6"/>
      <c r="I448" s="7"/>
      <c r="J448" s="6"/>
      <c r="K448" s="6"/>
      <c r="L448" s="7"/>
      <c r="N448" s="6"/>
      <c r="O448" s="11"/>
      <c r="P448" s="6"/>
      <c r="Q448" s="6"/>
      <c r="R448" s="6"/>
      <c r="S448" s="6"/>
      <c r="T448" s="6"/>
    </row>
    <row r="449" spans="1:20" s="8" customFormat="1" ht="10.5">
      <c r="A449" s="4"/>
      <c r="B449" s="6"/>
      <c r="C449" s="6"/>
      <c r="D449" s="6"/>
      <c r="E449" s="6"/>
      <c r="F449" s="6"/>
      <c r="G449" s="6"/>
      <c r="H449" s="6"/>
      <c r="I449" s="7"/>
      <c r="J449" s="6"/>
      <c r="K449" s="6"/>
      <c r="L449" s="7"/>
      <c r="N449" s="6"/>
      <c r="O449" s="11"/>
      <c r="P449" s="6"/>
      <c r="Q449" s="6"/>
      <c r="R449" s="6"/>
      <c r="S449" s="6"/>
      <c r="T449" s="6"/>
    </row>
    <row r="450" spans="1:20" s="8" customFormat="1" ht="10.5">
      <c r="A450" s="4"/>
      <c r="B450" s="6"/>
      <c r="C450" s="6"/>
      <c r="D450" s="6"/>
      <c r="E450" s="6"/>
      <c r="F450" s="6"/>
      <c r="G450" s="6"/>
      <c r="H450" s="6"/>
      <c r="I450" s="7"/>
      <c r="J450" s="6"/>
      <c r="K450" s="6"/>
      <c r="L450" s="7"/>
      <c r="N450" s="6"/>
      <c r="O450" s="11"/>
      <c r="P450" s="6"/>
      <c r="Q450" s="6"/>
      <c r="R450" s="6"/>
      <c r="S450" s="6"/>
      <c r="T450" s="6"/>
    </row>
    <row r="451" spans="1:20" s="8" customFormat="1" ht="10.5">
      <c r="A451" s="4"/>
      <c r="B451" s="6"/>
      <c r="C451" s="6"/>
      <c r="D451" s="6"/>
      <c r="E451" s="6"/>
      <c r="F451" s="6"/>
      <c r="G451" s="6"/>
      <c r="H451" s="6"/>
      <c r="I451" s="7"/>
      <c r="J451" s="6"/>
      <c r="K451" s="6"/>
      <c r="L451" s="7"/>
      <c r="N451" s="6"/>
      <c r="O451" s="11"/>
      <c r="P451" s="6"/>
      <c r="Q451" s="6"/>
      <c r="R451" s="6"/>
      <c r="S451" s="6"/>
      <c r="T451" s="6"/>
    </row>
    <row r="452" spans="1:20" s="8" customFormat="1" ht="10.5">
      <c r="A452" s="4"/>
      <c r="B452" s="6"/>
      <c r="C452" s="6"/>
      <c r="D452" s="6"/>
      <c r="E452" s="6"/>
      <c r="F452" s="6"/>
      <c r="G452" s="6"/>
      <c r="H452" s="6"/>
      <c r="I452" s="7"/>
      <c r="J452" s="6"/>
      <c r="K452" s="6"/>
      <c r="L452" s="7"/>
      <c r="N452" s="6"/>
      <c r="O452" s="11"/>
      <c r="P452" s="6"/>
      <c r="Q452" s="6"/>
      <c r="R452" s="6"/>
      <c r="S452" s="6"/>
      <c r="T452" s="6"/>
    </row>
    <row r="453" spans="1:20" s="8" customFormat="1" ht="10.5">
      <c r="A453" s="4"/>
      <c r="B453" s="6"/>
      <c r="C453" s="6"/>
      <c r="D453" s="6"/>
      <c r="E453" s="6"/>
      <c r="F453" s="6"/>
      <c r="G453" s="6"/>
      <c r="H453" s="6"/>
      <c r="I453" s="7"/>
      <c r="J453" s="6"/>
      <c r="K453" s="6"/>
      <c r="L453" s="7"/>
      <c r="N453" s="6"/>
      <c r="O453" s="11"/>
      <c r="P453" s="6"/>
      <c r="Q453" s="6"/>
      <c r="R453" s="6"/>
      <c r="S453" s="6"/>
      <c r="T453" s="6"/>
    </row>
    <row r="454" spans="1:20" s="8" customFormat="1" ht="10.5">
      <c r="A454" s="4"/>
      <c r="B454" s="6"/>
      <c r="C454" s="6"/>
      <c r="D454" s="6"/>
      <c r="E454" s="6"/>
      <c r="F454" s="6"/>
      <c r="G454" s="6"/>
      <c r="H454" s="6"/>
      <c r="I454" s="7"/>
      <c r="J454" s="6"/>
      <c r="K454" s="6"/>
      <c r="L454" s="7"/>
      <c r="N454" s="6"/>
      <c r="O454" s="11"/>
      <c r="P454" s="6"/>
      <c r="Q454" s="6"/>
      <c r="R454" s="6"/>
      <c r="S454" s="6"/>
      <c r="T454" s="6"/>
    </row>
    <row r="455" spans="1:20" s="8" customFormat="1" ht="10.5">
      <c r="A455" s="4"/>
      <c r="B455" s="6"/>
      <c r="C455" s="6"/>
      <c r="D455" s="6"/>
      <c r="E455" s="6"/>
      <c r="F455" s="6"/>
      <c r="G455" s="6"/>
      <c r="H455" s="6"/>
      <c r="I455" s="7"/>
      <c r="J455" s="6"/>
      <c r="K455" s="6"/>
      <c r="L455" s="7"/>
      <c r="N455" s="6"/>
      <c r="O455" s="11"/>
      <c r="P455" s="6"/>
      <c r="Q455" s="6"/>
      <c r="R455" s="6"/>
      <c r="S455" s="6"/>
      <c r="T455" s="6"/>
    </row>
    <row r="456" spans="1:20" s="8" customFormat="1" ht="10.5">
      <c r="A456" s="4"/>
      <c r="B456" s="6"/>
      <c r="C456" s="6"/>
      <c r="D456" s="6"/>
      <c r="E456" s="6"/>
      <c r="F456" s="6"/>
      <c r="G456" s="6"/>
      <c r="H456" s="6"/>
      <c r="I456" s="7"/>
      <c r="J456" s="6"/>
      <c r="K456" s="6"/>
      <c r="L456" s="7"/>
      <c r="N456" s="6"/>
      <c r="O456" s="11"/>
      <c r="P456" s="6"/>
      <c r="Q456" s="6"/>
      <c r="R456" s="6"/>
      <c r="S456" s="6"/>
      <c r="T456" s="6"/>
    </row>
    <row r="457" spans="1:20" s="8" customFormat="1" ht="10.5">
      <c r="A457" s="4"/>
      <c r="B457" s="6"/>
      <c r="C457" s="6"/>
      <c r="D457" s="6"/>
      <c r="E457" s="6"/>
      <c r="F457" s="6"/>
      <c r="G457" s="6"/>
      <c r="H457" s="6"/>
      <c r="I457" s="7"/>
      <c r="J457" s="6"/>
      <c r="K457" s="6"/>
      <c r="L457" s="7"/>
      <c r="N457" s="6"/>
      <c r="O457" s="11"/>
      <c r="P457" s="6"/>
      <c r="Q457" s="6"/>
      <c r="R457" s="6"/>
      <c r="S457" s="6"/>
      <c r="T457" s="6"/>
    </row>
    <row r="458" spans="1:20" s="8" customFormat="1" ht="10.5">
      <c r="A458" s="4"/>
      <c r="B458" s="6"/>
      <c r="C458" s="6"/>
      <c r="D458" s="6"/>
      <c r="E458" s="6"/>
      <c r="F458" s="6"/>
      <c r="G458" s="6"/>
      <c r="H458" s="6"/>
      <c r="I458" s="7"/>
      <c r="J458" s="6"/>
      <c r="K458" s="6"/>
      <c r="L458" s="7"/>
      <c r="N458" s="6"/>
      <c r="O458" s="11"/>
      <c r="P458" s="6"/>
      <c r="Q458" s="6"/>
      <c r="R458" s="6"/>
      <c r="S458" s="6"/>
      <c r="T458" s="6"/>
    </row>
    <row r="459" spans="1:20" s="8" customFormat="1" ht="10.5">
      <c r="A459" s="4"/>
      <c r="B459" s="6"/>
      <c r="C459" s="6"/>
      <c r="D459" s="6"/>
      <c r="E459" s="6"/>
      <c r="F459" s="6"/>
      <c r="G459" s="6"/>
      <c r="H459" s="6"/>
      <c r="I459" s="7"/>
      <c r="J459" s="6"/>
      <c r="K459" s="6"/>
      <c r="L459" s="7"/>
      <c r="N459" s="6"/>
      <c r="O459" s="11"/>
      <c r="P459" s="6"/>
      <c r="Q459" s="6"/>
      <c r="R459" s="6"/>
      <c r="S459" s="6"/>
      <c r="T459" s="6"/>
    </row>
    <row r="460" spans="1:20" s="8" customFormat="1" ht="10.5">
      <c r="A460" s="4"/>
      <c r="B460" s="6"/>
      <c r="C460" s="6"/>
      <c r="D460" s="6"/>
      <c r="E460" s="6"/>
      <c r="F460" s="6"/>
      <c r="G460" s="6"/>
      <c r="H460" s="6"/>
      <c r="I460" s="7"/>
      <c r="J460" s="6"/>
      <c r="K460" s="6"/>
      <c r="L460" s="7"/>
      <c r="N460" s="6"/>
      <c r="O460" s="11"/>
      <c r="P460" s="6"/>
      <c r="Q460" s="6"/>
      <c r="R460" s="6"/>
      <c r="S460" s="6"/>
      <c r="T460" s="6"/>
    </row>
    <row r="461" spans="1:20" s="8" customFormat="1" ht="10.5">
      <c r="A461" s="4"/>
      <c r="B461" s="6"/>
      <c r="C461" s="6"/>
      <c r="D461" s="6"/>
      <c r="E461" s="6"/>
      <c r="F461" s="6"/>
      <c r="G461" s="6"/>
      <c r="H461" s="6"/>
      <c r="I461" s="7"/>
      <c r="J461" s="6"/>
      <c r="K461" s="6"/>
      <c r="L461" s="7"/>
      <c r="N461" s="6"/>
      <c r="O461" s="11"/>
      <c r="P461" s="6"/>
      <c r="Q461" s="6"/>
      <c r="R461" s="6"/>
      <c r="S461" s="6"/>
      <c r="T461" s="6"/>
    </row>
    <row r="462" spans="1:20" s="8" customFormat="1" ht="10.5">
      <c r="A462" s="4"/>
      <c r="B462" s="6"/>
      <c r="C462" s="6"/>
      <c r="D462" s="6"/>
      <c r="E462" s="6"/>
      <c r="F462" s="6"/>
      <c r="G462" s="6"/>
      <c r="H462" s="6"/>
      <c r="I462" s="7"/>
      <c r="J462" s="6"/>
      <c r="K462" s="6"/>
      <c r="L462" s="7"/>
      <c r="N462" s="6"/>
      <c r="O462" s="11"/>
      <c r="P462" s="6"/>
      <c r="Q462" s="6"/>
      <c r="R462" s="6"/>
      <c r="S462" s="6"/>
      <c r="T462" s="6"/>
    </row>
    <row r="463" spans="1:20" s="8" customFormat="1" ht="10.5">
      <c r="A463" s="4"/>
      <c r="B463" s="6"/>
      <c r="C463" s="6"/>
      <c r="D463" s="6"/>
      <c r="E463" s="6"/>
      <c r="F463" s="6"/>
      <c r="G463" s="6"/>
      <c r="H463" s="6"/>
      <c r="I463" s="7"/>
      <c r="J463" s="6"/>
      <c r="K463" s="6"/>
      <c r="L463" s="7"/>
      <c r="N463" s="6"/>
      <c r="O463" s="11"/>
      <c r="P463" s="6"/>
      <c r="Q463" s="6"/>
      <c r="R463" s="6"/>
      <c r="S463" s="6"/>
      <c r="T463" s="6"/>
    </row>
    <row r="464" spans="1:20" s="8" customFormat="1" ht="10.5">
      <c r="A464" s="4"/>
      <c r="B464" s="6"/>
      <c r="C464" s="6"/>
      <c r="D464" s="6"/>
      <c r="E464" s="6"/>
      <c r="F464" s="6"/>
      <c r="G464" s="6"/>
      <c r="H464" s="6"/>
      <c r="I464" s="7"/>
      <c r="J464" s="6"/>
      <c r="K464" s="6"/>
      <c r="L464" s="7"/>
      <c r="N464" s="6"/>
      <c r="O464" s="11"/>
      <c r="P464" s="6"/>
      <c r="Q464" s="6"/>
      <c r="R464" s="6"/>
      <c r="S464" s="6"/>
      <c r="T464" s="6"/>
    </row>
    <row r="465" spans="1:20" s="8" customFormat="1" ht="10.5">
      <c r="A465" s="4"/>
      <c r="B465" s="6"/>
      <c r="C465" s="6"/>
      <c r="D465" s="6"/>
      <c r="E465" s="6"/>
      <c r="F465" s="6"/>
      <c r="G465" s="6"/>
      <c r="H465" s="6"/>
      <c r="I465" s="7"/>
      <c r="J465" s="6"/>
      <c r="K465" s="6"/>
      <c r="L465" s="7"/>
      <c r="N465" s="6"/>
      <c r="O465" s="11"/>
      <c r="P465" s="6"/>
      <c r="Q465" s="6"/>
      <c r="R465" s="6"/>
      <c r="S465" s="6"/>
      <c r="T465" s="6"/>
    </row>
    <row r="466" spans="1:20" s="8" customFormat="1" ht="10.5">
      <c r="A466" s="4"/>
      <c r="B466" s="6"/>
      <c r="C466" s="6"/>
      <c r="D466" s="6"/>
      <c r="E466" s="6"/>
      <c r="F466" s="6"/>
      <c r="G466" s="6"/>
      <c r="H466" s="6"/>
      <c r="I466" s="7"/>
      <c r="J466" s="6"/>
      <c r="K466" s="6"/>
      <c r="L466" s="7"/>
      <c r="N466" s="6"/>
      <c r="O466" s="11"/>
      <c r="P466" s="6"/>
      <c r="Q466" s="6"/>
      <c r="R466" s="6"/>
      <c r="S466" s="6"/>
      <c r="T466" s="6"/>
    </row>
    <row r="467" spans="1:20" s="8" customFormat="1" ht="10.5">
      <c r="A467" s="4"/>
      <c r="B467" s="6"/>
      <c r="C467" s="6"/>
      <c r="D467" s="6"/>
      <c r="E467" s="6"/>
      <c r="F467" s="6"/>
      <c r="G467" s="6"/>
      <c r="H467" s="6"/>
      <c r="I467" s="7"/>
      <c r="J467" s="6"/>
      <c r="K467" s="6"/>
      <c r="L467" s="7"/>
      <c r="N467" s="6"/>
      <c r="O467" s="11"/>
      <c r="P467" s="6"/>
      <c r="Q467" s="6"/>
      <c r="R467" s="6"/>
      <c r="S467" s="6"/>
      <c r="T467" s="6"/>
    </row>
    <row r="468" spans="1:20" s="8" customFormat="1" ht="10.5">
      <c r="A468" s="4"/>
      <c r="B468" s="6"/>
      <c r="C468" s="6"/>
      <c r="D468" s="6"/>
      <c r="E468" s="6"/>
      <c r="F468" s="6"/>
      <c r="G468" s="6"/>
      <c r="H468" s="6"/>
      <c r="I468" s="7"/>
      <c r="J468" s="6"/>
      <c r="K468" s="6"/>
      <c r="L468" s="7"/>
      <c r="N468" s="6"/>
      <c r="O468" s="11"/>
      <c r="P468" s="6"/>
      <c r="Q468" s="6"/>
      <c r="R468" s="6"/>
      <c r="S468" s="6"/>
      <c r="T468" s="6"/>
    </row>
    <row r="469" spans="1:20" s="8" customFormat="1" ht="10.5">
      <c r="A469" s="4"/>
      <c r="B469" s="6"/>
      <c r="C469" s="6"/>
      <c r="D469" s="6"/>
      <c r="E469" s="6"/>
      <c r="F469" s="6"/>
      <c r="G469" s="6"/>
      <c r="H469" s="6"/>
      <c r="I469" s="7"/>
      <c r="J469" s="6"/>
      <c r="K469" s="6"/>
      <c r="L469" s="7"/>
      <c r="N469" s="6"/>
      <c r="O469" s="11"/>
      <c r="P469" s="6"/>
      <c r="Q469" s="6"/>
      <c r="R469" s="6"/>
      <c r="S469" s="6"/>
      <c r="T469" s="6"/>
    </row>
    <row r="470" spans="1:20" s="8" customFormat="1" ht="10.5">
      <c r="A470" s="4"/>
      <c r="B470" s="6"/>
      <c r="C470" s="6"/>
      <c r="D470" s="6"/>
      <c r="E470" s="6"/>
      <c r="F470" s="6"/>
      <c r="G470" s="6"/>
      <c r="H470" s="6"/>
      <c r="I470" s="7"/>
      <c r="J470" s="6"/>
      <c r="K470" s="6"/>
      <c r="L470" s="7"/>
      <c r="N470" s="6"/>
      <c r="O470" s="11"/>
      <c r="P470" s="6"/>
      <c r="Q470" s="6"/>
      <c r="R470" s="6"/>
      <c r="S470" s="6"/>
      <c r="T470" s="6"/>
    </row>
    <row r="471" spans="1:20" s="8" customFormat="1" ht="10.5">
      <c r="A471" s="4"/>
      <c r="B471" s="6"/>
      <c r="C471" s="6"/>
      <c r="D471" s="6"/>
      <c r="E471" s="6"/>
      <c r="F471" s="6"/>
      <c r="G471" s="6"/>
      <c r="H471" s="6"/>
      <c r="I471" s="7"/>
      <c r="J471" s="6"/>
      <c r="K471" s="6"/>
      <c r="L471" s="7"/>
      <c r="N471" s="6"/>
      <c r="O471" s="11"/>
      <c r="P471" s="6"/>
      <c r="Q471" s="6"/>
      <c r="R471" s="6"/>
      <c r="S471" s="6"/>
      <c r="T471" s="6"/>
    </row>
    <row r="472" spans="1:20" s="8" customFormat="1" ht="10.5">
      <c r="A472" s="4"/>
      <c r="B472" s="6"/>
      <c r="C472" s="6"/>
      <c r="D472" s="6"/>
      <c r="E472" s="6"/>
      <c r="F472" s="6"/>
      <c r="G472" s="6"/>
      <c r="H472" s="6"/>
      <c r="I472" s="7"/>
      <c r="J472" s="6"/>
      <c r="K472" s="6"/>
      <c r="L472" s="7"/>
      <c r="N472" s="6"/>
      <c r="O472" s="11"/>
      <c r="P472" s="6"/>
      <c r="Q472" s="6"/>
      <c r="R472" s="6"/>
      <c r="S472" s="6"/>
      <c r="T472" s="6"/>
    </row>
    <row r="473" spans="1:20" s="8" customFormat="1" ht="10.5">
      <c r="A473" s="4"/>
      <c r="B473" s="6"/>
      <c r="C473" s="6"/>
      <c r="D473" s="6"/>
      <c r="E473" s="6"/>
      <c r="F473" s="6"/>
      <c r="G473" s="6"/>
      <c r="H473" s="6"/>
      <c r="I473" s="7"/>
      <c r="J473" s="6"/>
      <c r="K473" s="6"/>
      <c r="L473" s="7"/>
      <c r="N473" s="6"/>
      <c r="O473" s="11"/>
      <c r="P473" s="6"/>
      <c r="Q473" s="6"/>
      <c r="R473" s="6"/>
      <c r="S473" s="6"/>
      <c r="T473" s="6"/>
    </row>
    <row r="474" spans="1:20" s="8" customFormat="1" ht="10.5">
      <c r="A474" s="4"/>
      <c r="B474" s="6"/>
      <c r="C474" s="6"/>
      <c r="D474" s="6"/>
      <c r="E474" s="6"/>
      <c r="F474" s="6"/>
      <c r="G474" s="6"/>
      <c r="H474" s="6"/>
      <c r="I474" s="7"/>
      <c r="J474" s="6"/>
      <c r="K474" s="6"/>
      <c r="L474" s="7"/>
      <c r="N474" s="6"/>
      <c r="O474" s="11"/>
      <c r="P474" s="6"/>
      <c r="Q474" s="6"/>
      <c r="R474" s="6"/>
      <c r="S474" s="6"/>
      <c r="T474" s="6"/>
    </row>
    <row r="475" spans="1:20" s="8" customFormat="1" ht="10.5">
      <c r="A475" s="4"/>
      <c r="B475" s="6"/>
      <c r="C475" s="6"/>
      <c r="D475" s="6"/>
      <c r="E475" s="6"/>
      <c r="F475" s="6"/>
      <c r="G475" s="6"/>
      <c r="H475" s="6"/>
      <c r="I475" s="7"/>
      <c r="J475" s="6"/>
      <c r="K475" s="6"/>
      <c r="L475" s="7"/>
      <c r="N475" s="6"/>
      <c r="O475" s="11"/>
      <c r="P475" s="6"/>
      <c r="Q475" s="6"/>
      <c r="R475" s="6"/>
      <c r="S475" s="6"/>
      <c r="T475" s="6"/>
    </row>
    <row r="476" spans="1:20" s="8" customFormat="1" ht="10.5">
      <c r="A476" s="4"/>
      <c r="B476" s="6"/>
      <c r="C476" s="6"/>
      <c r="D476" s="6"/>
      <c r="E476" s="6"/>
      <c r="F476" s="6"/>
      <c r="G476" s="6"/>
      <c r="H476" s="6"/>
      <c r="I476" s="7"/>
      <c r="J476" s="6"/>
      <c r="K476" s="6"/>
      <c r="L476" s="7"/>
      <c r="N476" s="6"/>
      <c r="O476" s="11"/>
      <c r="P476" s="6"/>
      <c r="Q476" s="6"/>
      <c r="R476" s="6"/>
      <c r="S476" s="6"/>
      <c r="T476" s="6"/>
    </row>
    <row r="477" spans="1:20" s="8" customFormat="1" ht="10.5">
      <c r="A477" s="4"/>
      <c r="B477" s="6"/>
      <c r="C477" s="6"/>
      <c r="D477" s="6"/>
      <c r="E477" s="6"/>
      <c r="F477" s="6"/>
      <c r="G477" s="6"/>
      <c r="H477" s="6"/>
      <c r="I477" s="7"/>
      <c r="J477" s="6"/>
      <c r="K477" s="6"/>
      <c r="L477" s="7"/>
      <c r="N477" s="6"/>
      <c r="O477" s="11"/>
      <c r="P477" s="6"/>
      <c r="Q477" s="6"/>
      <c r="R477" s="6"/>
      <c r="S477" s="6"/>
      <c r="T477" s="6"/>
    </row>
    <row r="478" spans="1:20" s="8" customFormat="1" ht="10.5">
      <c r="A478" s="4"/>
      <c r="B478" s="6"/>
      <c r="C478" s="6"/>
      <c r="D478" s="6"/>
      <c r="E478" s="6"/>
      <c r="F478" s="6"/>
      <c r="G478" s="6"/>
      <c r="H478" s="6"/>
      <c r="I478" s="7"/>
      <c r="J478" s="6"/>
      <c r="K478" s="6"/>
      <c r="L478" s="7"/>
      <c r="N478" s="6"/>
      <c r="O478" s="11"/>
      <c r="P478" s="6"/>
      <c r="Q478" s="6"/>
      <c r="R478" s="6"/>
      <c r="S478" s="6"/>
      <c r="T478" s="6"/>
    </row>
    <row r="479" spans="1:20" s="8" customFormat="1" ht="10.5">
      <c r="A479" s="4"/>
      <c r="B479" s="6"/>
      <c r="C479" s="6"/>
      <c r="D479" s="6"/>
      <c r="E479" s="6"/>
      <c r="F479" s="6"/>
      <c r="G479" s="6"/>
      <c r="H479" s="6"/>
      <c r="I479" s="7"/>
      <c r="J479" s="6"/>
      <c r="K479" s="6"/>
      <c r="L479" s="7"/>
      <c r="N479" s="6"/>
      <c r="O479" s="11"/>
      <c r="P479" s="6"/>
      <c r="Q479" s="6"/>
      <c r="R479" s="6"/>
      <c r="S479" s="6"/>
      <c r="T479" s="6"/>
    </row>
    <row r="480" spans="1:20" s="8" customFormat="1" ht="10.5">
      <c r="A480" s="4"/>
      <c r="B480" s="6"/>
      <c r="C480" s="6"/>
      <c r="D480" s="6"/>
      <c r="E480" s="6"/>
      <c r="F480" s="6"/>
      <c r="G480" s="6"/>
      <c r="H480" s="6"/>
      <c r="I480" s="7"/>
      <c r="J480" s="6"/>
      <c r="K480" s="6"/>
      <c r="L480" s="7"/>
      <c r="N480" s="6"/>
      <c r="O480" s="11"/>
      <c r="P480" s="6"/>
      <c r="Q480" s="6"/>
      <c r="R480" s="6"/>
      <c r="S480" s="6"/>
      <c r="T480" s="6"/>
    </row>
    <row r="481" spans="1:20" s="8" customFormat="1" ht="10.5">
      <c r="A481" s="4"/>
      <c r="B481" s="6"/>
      <c r="C481" s="6"/>
      <c r="D481" s="6"/>
      <c r="E481" s="6"/>
      <c r="F481" s="6"/>
      <c r="G481" s="6"/>
      <c r="H481" s="6"/>
      <c r="I481" s="7"/>
      <c r="J481" s="6"/>
      <c r="K481" s="6"/>
      <c r="L481" s="7"/>
      <c r="N481" s="6"/>
      <c r="O481" s="11"/>
      <c r="P481" s="6"/>
      <c r="Q481" s="6"/>
      <c r="R481" s="6"/>
      <c r="S481" s="6"/>
      <c r="T481" s="6"/>
    </row>
    <row r="482" spans="1:20" s="8" customFormat="1" ht="10.5">
      <c r="A482" s="4"/>
      <c r="B482" s="6"/>
      <c r="C482" s="6"/>
      <c r="D482" s="6"/>
      <c r="E482" s="6"/>
      <c r="F482" s="6"/>
      <c r="G482" s="6"/>
      <c r="H482" s="6"/>
      <c r="I482" s="7"/>
      <c r="J482" s="6"/>
      <c r="K482" s="6"/>
      <c r="L482" s="7"/>
      <c r="N482" s="6"/>
      <c r="O482" s="11"/>
      <c r="P482" s="6"/>
      <c r="Q482" s="6"/>
      <c r="R482" s="6"/>
      <c r="S482" s="6"/>
      <c r="T482" s="6"/>
    </row>
    <row r="483" spans="1:20" s="8" customFormat="1" ht="10.5">
      <c r="A483" s="4"/>
      <c r="B483" s="6"/>
      <c r="C483" s="6"/>
      <c r="D483" s="6"/>
      <c r="E483" s="6"/>
      <c r="F483" s="6"/>
      <c r="G483" s="6"/>
      <c r="H483" s="6"/>
      <c r="I483" s="7"/>
      <c r="J483" s="6"/>
      <c r="K483" s="6"/>
      <c r="L483" s="7"/>
      <c r="N483" s="6"/>
      <c r="O483" s="11"/>
      <c r="P483" s="6"/>
      <c r="Q483" s="6"/>
      <c r="R483" s="6"/>
      <c r="S483" s="6"/>
      <c r="T483" s="6"/>
    </row>
    <row r="484" spans="1:20" s="8" customFormat="1" ht="10.5">
      <c r="A484" s="4"/>
      <c r="B484" s="6"/>
      <c r="C484" s="6"/>
      <c r="D484" s="6"/>
      <c r="E484" s="6"/>
      <c r="F484" s="6"/>
      <c r="G484" s="6"/>
      <c r="H484" s="6"/>
      <c r="I484" s="7"/>
      <c r="J484" s="6"/>
      <c r="K484" s="6"/>
      <c r="L484" s="7"/>
      <c r="N484" s="6"/>
      <c r="O484" s="11"/>
      <c r="P484" s="6"/>
      <c r="Q484" s="6"/>
      <c r="R484" s="6"/>
      <c r="S484" s="6"/>
      <c r="T484" s="6"/>
    </row>
    <row r="485" spans="1:20" s="8" customFormat="1" ht="10.5">
      <c r="A485" s="4"/>
      <c r="B485" s="6"/>
      <c r="C485" s="6"/>
      <c r="D485" s="6"/>
      <c r="E485" s="6"/>
      <c r="F485" s="6"/>
      <c r="G485" s="6"/>
      <c r="H485" s="6"/>
      <c r="I485" s="7"/>
      <c r="J485" s="6"/>
      <c r="K485" s="6"/>
      <c r="L485" s="7"/>
      <c r="N485" s="6"/>
      <c r="O485" s="11"/>
      <c r="P485" s="6"/>
      <c r="Q485" s="6"/>
      <c r="R485" s="6"/>
      <c r="S485" s="6"/>
      <c r="T485" s="6"/>
    </row>
    <row r="486" spans="1:20" s="8" customFormat="1" ht="10.5">
      <c r="A486" s="4"/>
      <c r="B486" s="6"/>
      <c r="C486" s="6"/>
      <c r="D486" s="6"/>
      <c r="E486" s="6"/>
      <c r="F486" s="6"/>
      <c r="G486" s="6"/>
      <c r="H486" s="6"/>
      <c r="I486" s="7"/>
      <c r="J486" s="6"/>
      <c r="K486" s="6"/>
      <c r="L486" s="7"/>
      <c r="N486" s="6"/>
      <c r="O486" s="11"/>
      <c r="P486" s="6"/>
      <c r="Q486" s="6"/>
      <c r="R486" s="6"/>
      <c r="S486" s="6"/>
      <c r="T486" s="6"/>
    </row>
    <row r="487" spans="1:20" s="8" customFormat="1" ht="10.5">
      <c r="A487" s="4"/>
      <c r="B487" s="6"/>
      <c r="C487" s="6"/>
      <c r="D487" s="6"/>
      <c r="E487" s="6"/>
      <c r="F487" s="6"/>
      <c r="G487" s="6"/>
      <c r="H487" s="6"/>
      <c r="I487" s="7"/>
      <c r="J487" s="6"/>
      <c r="K487" s="6"/>
      <c r="L487" s="7"/>
      <c r="N487" s="6"/>
      <c r="O487" s="11"/>
      <c r="P487" s="6"/>
      <c r="Q487" s="6"/>
      <c r="R487" s="6"/>
      <c r="S487" s="6"/>
      <c r="T487" s="6"/>
    </row>
    <row r="488" spans="1:20" s="8" customFormat="1" ht="10.5">
      <c r="A488" s="4"/>
      <c r="B488" s="6"/>
      <c r="C488" s="6"/>
      <c r="D488" s="6"/>
      <c r="E488" s="6"/>
      <c r="F488" s="6"/>
      <c r="G488" s="6"/>
      <c r="H488" s="6"/>
      <c r="I488" s="7"/>
      <c r="J488" s="6"/>
      <c r="K488" s="6"/>
      <c r="L488" s="7"/>
      <c r="N488" s="6"/>
      <c r="O488" s="11"/>
      <c r="P488" s="6"/>
      <c r="Q488" s="6"/>
      <c r="R488" s="6"/>
      <c r="S488" s="6"/>
      <c r="T488" s="6"/>
    </row>
    <row r="489" spans="1:20" s="8" customFormat="1" ht="10.5">
      <c r="A489" s="4"/>
      <c r="B489" s="6"/>
      <c r="C489" s="6"/>
      <c r="D489" s="6"/>
      <c r="E489" s="6"/>
      <c r="F489" s="6"/>
      <c r="G489" s="6"/>
      <c r="H489" s="6"/>
      <c r="I489" s="7"/>
      <c r="J489" s="6"/>
      <c r="K489" s="6"/>
      <c r="L489" s="7"/>
      <c r="N489" s="6"/>
      <c r="O489" s="11"/>
      <c r="P489" s="6"/>
      <c r="Q489" s="6"/>
      <c r="R489" s="6"/>
      <c r="S489" s="6"/>
      <c r="T489" s="6"/>
    </row>
    <row r="490" spans="1:20" s="8" customFormat="1" ht="10.5">
      <c r="A490" s="4"/>
      <c r="B490" s="6"/>
      <c r="C490" s="6"/>
      <c r="D490" s="6"/>
      <c r="E490" s="6"/>
      <c r="F490" s="6"/>
      <c r="G490" s="6"/>
      <c r="H490" s="6"/>
      <c r="I490" s="7"/>
      <c r="J490" s="6"/>
      <c r="K490" s="6"/>
      <c r="L490" s="7"/>
      <c r="N490" s="6"/>
      <c r="O490" s="11"/>
      <c r="P490" s="6"/>
      <c r="Q490" s="6"/>
      <c r="R490" s="6"/>
      <c r="S490" s="6"/>
      <c r="T490" s="6"/>
    </row>
    <row r="491" spans="1:20" s="8" customFormat="1" ht="10.5">
      <c r="A491" s="4"/>
      <c r="B491" s="6"/>
      <c r="C491" s="6"/>
      <c r="D491" s="6"/>
      <c r="E491" s="6"/>
      <c r="F491" s="6"/>
      <c r="G491" s="6"/>
      <c r="H491" s="6"/>
      <c r="I491" s="7"/>
      <c r="J491" s="6"/>
      <c r="K491" s="6"/>
      <c r="L491" s="7"/>
      <c r="N491" s="6"/>
      <c r="O491" s="11"/>
      <c r="P491" s="6"/>
      <c r="Q491" s="6"/>
      <c r="R491" s="6"/>
      <c r="S491" s="6"/>
      <c r="T491" s="6"/>
    </row>
    <row r="492" spans="1:20" s="8" customFormat="1" ht="10.5">
      <c r="A492" s="4"/>
      <c r="B492" s="6"/>
      <c r="C492" s="6"/>
      <c r="D492" s="6"/>
      <c r="E492" s="6"/>
      <c r="F492" s="6"/>
      <c r="G492" s="6"/>
      <c r="H492" s="6"/>
      <c r="I492" s="7"/>
      <c r="J492" s="6"/>
      <c r="K492" s="6"/>
      <c r="L492" s="7"/>
      <c r="N492" s="6"/>
      <c r="O492" s="11"/>
      <c r="P492" s="6"/>
      <c r="Q492" s="6"/>
      <c r="R492" s="6"/>
      <c r="S492" s="6"/>
      <c r="T492" s="6"/>
    </row>
    <row r="493" spans="1:20" s="8" customFormat="1" ht="10.5">
      <c r="A493" s="4"/>
      <c r="B493" s="6"/>
      <c r="C493" s="6"/>
      <c r="D493" s="6"/>
      <c r="E493" s="6"/>
      <c r="F493" s="6"/>
      <c r="G493" s="6"/>
      <c r="H493" s="6"/>
      <c r="I493" s="7"/>
      <c r="J493" s="6"/>
      <c r="K493" s="6"/>
      <c r="L493" s="7"/>
      <c r="N493" s="6"/>
      <c r="O493" s="11"/>
      <c r="P493" s="6"/>
      <c r="Q493" s="6"/>
      <c r="R493" s="6"/>
      <c r="S493" s="6"/>
      <c r="T493" s="6"/>
    </row>
    <row r="494" spans="1:20" s="8" customFormat="1" ht="10.5">
      <c r="A494" s="4"/>
      <c r="B494" s="6"/>
      <c r="C494" s="6"/>
      <c r="D494" s="6"/>
      <c r="E494" s="6"/>
      <c r="F494" s="6"/>
      <c r="G494" s="6"/>
      <c r="H494" s="6"/>
      <c r="I494" s="7"/>
      <c r="J494" s="6"/>
      <c r="K494" s="6"/>
      <c r="L494" s="7"/>
      <c r="N494" s="6"/>
      <c r="O494" s="11"/>
      <c r="P494" s="6"/>
      <c r="Q494" s="6"/>
      <c r="R494" s="6"/>
      <c r="S494" s="6"/>
      <c r="T494" s="6"/>
    </row>
    <row r="495" spans="1:20" s="8" customFormat="1" ht="10.5">
      <c r="A495" s="4"/>
      <c r="B495" s="6"/>
      <c r="C495" s="6"/>
      <c r="D495" s="6"/>
      <c r="E495" s="6"/>
      <c r="F495" s="6"/>
      <c r="G495" s="6"/>
      <c r="H495" s="6"/>
      <c r="I495" s="7"/>
      <c r="J495" s="6"/>
      <c r="K495" s="6"/>
      <c r="L495" s="7"/>
      <c r="N495" s="6"/>
      <c r="O495" s="11"/>
      <c r="P495" s="6"/>
      <c r="Q495" s="6"/>
      <c r="R495" s="6"/>
      <c r="S495" s="6"/>
      <c r="T495" s="6"/>
    </row>
    <row r="496" spans="1:20" s="8" customFormat="1" ht="10.5">
      <c r="A496" s="4"/>
      <c r="B496" s="6"/>
      <c r="C496" s="6"/>
      <c r="D496" s="6"/>
      <c r="E496" s="6"/>
      <c r="F496" s="6"/>
      <c r="G496" s="6"/>
      <c r="H496" s="6"/>
      <c r="I496" s="7"/>
      <c r="J496" s="6"/>
      <c r="K496" s="6"/>
      <c r="L496" s="7"/>
      <c r="N496" s="6"/>
      <c r="O496" s="11"/>
      <c r="P496" s="6"/>
      <c r="Q496" s="6"/>
      <c r="R496" s="6"/>
      <c r="S496" s="6"/>
      <c r="T496" s="6"/>
    </row>
    <row r="497" spans="1:20" s="8" customFormat="1" ht="10.5">
      <c r="A497" s="4"/>
      <c r="B497" s="6"/>
      <c r="C497" s="6"/>
      <c r="D497" s="6"/>
      <c r="E497" s="6"/>
      <c r="F497" s="6"/>
      <c r="G497" s="6"/>
      <c r="H497" s="6"/>
      <c r="I497" s="7"/>
      <c r="J497" s="6"/>
      <c r="K497" s="6"/>
      <c r="L497" s="7"/>
      <c r="N497" s="6"/>
      <c r="O497" s="11"/>
      <c r="P497" s="6"/>
      <c r="Q497" s="6"/>
      <c r="R497" s="6"/>
      <c r="S497" s="6"/>
      <c r="T497" s="6"/>
    </row>
    <row r="498" spans="1:20" s="8" customFormat="1" ht="10.5">
      <c r="A498" s="4"/>
      <c r="B498" s="6"/>
      <c r="C498" s="6"/>
      <c r="D498" s="6"/>
      <c r="E498" s="6"/>
      <c r="F498" s="6"/>
      <c r="G498" s="6"/>
      <c r="H498" s="6"/>
      <c r="I498" s="7"/>
      <c r="J498" s="6"/>
      <c r="K498" s="6"/>
      <c r="L498" s="7"/>
      <c r="N498" s="6"/>
      <c r="O498" s="11"/>
      <c r="P498" s="6"/>
      <c r="Q498" s="6"/>
      <c r="R498" s="6"/>
      <c r="S498" s="6"/>
      <c r="T498" s="6"/>
    </row>
    <row r="499" ht="12">
      <c r="L499" s="3"/>
    </row>
    <row r="500" ht="12">
      <c r="L500" s="3"/>
    </row>
    <row r="501" ht="12">
      <c r="L501" s="3"/>
    </row>
    <row r="502" ht="12">
      <c r="L502" s="3"/>
    </row>
    <row r="503" ht="12">
      <c r="L503" s="3"/>
    </row>
    <row r="504" ht="12">
      <c r="L504" s="3"/>
    </row>
    <row r="505" ht="12">
      <c r="L505" s="3"/>
    </row>
    <row r="506" ht="12">
      <c r="L506" s="3"/>
    </row>
    <row r="507" ht="12">
      <c r="L507" s="3"/>
    </row>
    <row r="508" ht="12">
      <c r="L508" s="3"/>
    </row>
    <row r="509" ht="12">
      <c r="L509" s="3"/>
    </row>
    <row r="510" ht="12">
      <c r="L510" s="3"/>
    </row>
    <row r="511" ht="12">
      <c r="L511" s="3"/>
    </row>
    <row r="512" ht="12">
      <c r="L512" s="3"/>
    </row>
    <row r="513" ht="12">
      <c r="L513" s="3"/>
    </row>
    <row r="514" ht="12">
      <c r="L514" s="3"/>
    </row>
    <row r="515" ht="12">
      <c r="L515" s="3"/>
    </row>
    <row r="516" ht="12">
      <c r="L516" s="3"/>
    </row>
    <row r="517" ht="12">
      <c r="L517" s="3"/>
    </row>
    <row r="518" ht="12">
      <c r="L518" s="3"/>
    </row>
    <row r="519" ht="12">
      <c r="L519" s="3"/>
    </row>
    <row r="520" ht="12">
      <c r="L520" s="3"/>
    </row>
    <row r="521" ht="12">
      <c r="L521" s="3"/>
    </row>
    <row r="522" ht="12">
      <c r="L522" s="3"/>
    </row>
    <row r="523" ht="12">
      <c r="L523" s="3"/>
    </row>
    <row r="524" ht="12">
      <c r="L524" s="3"/>
    </row>
    <row r="525" ht="12">
      <c r="L525" s="3"/>
    </row>
    <row r="526" ht="12">
      <c r="L526" s="3"/>
    </row>
    <row r="527" ht="12">
      <c r="L527" s="3"/>
    </row>
    <row r="528" ht="12">
      <c r="L528" s="3"/>
    </row>
    <row r="529" ht="12">
      <c r="L529" s="3"/>
    </row>
    <row r="530" ht="12">
      <c r="L530" s="3"/>
    </row>
    <row r="531" ht="12">
      <c r="L531" s="3"/>
    </row>
    <row r="532" ht="12">
      <c r="L532" s="3"/>
    </row>
    <row r="533" ht="12">
      <c r="L533" s="3"/>
    </row>
    <row r="534" ht="12">
      <c r="L534" s="3"/>
    </row>
    <row r="535" ht="12">
      <c r="L535" s="3"/>
    </row>
    <row r="536" ht="12">
      <c r="L536" s="3"/>
    </row>
    <row r="537" ht="12">
      <c r="L537" s="3"/>
    </row>
    <row r="538" ht="12">
      <c r="L538" s="3"/>
    </row>
    <row r="539" ht="12">
      <c r="L539" s="3"/>
    </row>
    <row r="540" ht="12">
      <c r="L540" s="3"/>
    </row>
    <row r="541" ht="12">
      <c r="L541" s="3"/>
    </row>
    <row r="542" ht="12">
      <c r="L542" s="3"/>
    </row>
    <row r="543" ht="12">
      <c r="L543" s="3"/>
    </row>
    <row r="544" ht="12">
      <c r="L544" s="3"/>
    </row>
    <row r="545" ht="12">
      <c r="L545" s="3"/>
    </row>
    <row r="546" ht="12">
      <c r="L546" s="3"/>
    </row>
    <row r="547" ht="12">
      <c r="L547" s="3"/>
    </row>
    <row r="548" ht="12">
      <c r="L548" s="3"/>
    </row>
    <row r="549" ht="12">
      <c r="L549" s="3"/>
    </row>
    <row r="550" ht="12">
      <c r="L550" s="3"/>
    </row>
    <row r="551" ht="12">
      <c r="L551" s="3"/>
    </row>
    <row r="552" ht="12">
      <c r="L552" s="3"/>
    </row>
    <row r="553" ht="12">
      <c r="L553" s="3"/>
    </row>
    <row r="554" ht="12">
      <c r="L554" s="3"/>
    </row>
    <row r="555" ht="12">
      <c r="L555" s="3"/>
    </row>
    <row r="556" ht="12">
      <c r="L556" s="3"/>
    </row>
    <row r="557" ht="12">
      <c r="L557" s="3"/>
    </row>
    <row r="558" ht="12">
      <c r="L558" s="3"/>
    </row>
    <row r="559" ht="12">
      <c r="L559" s="3"/>
    </row>
    <row r="560" ht="12">
      <c r="L560" s="3"/>
    </row>
    <row r="561" ht="12">
      <c r="L561" s="3"/>
    </row>
    <row r="562" ht="12">
      <c r="L562" s="3"/>
    </row>
    <row r="563" ht="12">
      <c r="L563" s="3"/>
    </row>
    <row r="564" ht="12">
      <c r="L564" s="3"/>
    </row>
    <row r="565" ht="12">
      <c r="L565" s="3"/>
    </row>
    <row r="566" ht="12">
      <c r="L566" s="3"/>
    </row>
    <row r="567" ht="12">
      <c r="L567" s="3"/>
    </row>
    <row r="568" ht="12">
      <c r="L568" s="3"/>
    </row>
    <row r="569" ht="12">
      <c r="L569" s="3"/>
    </row>
    <row r="570" ht="12">
      <c r="L570" s="3"/>
    </row>
    <row r="571" ht="12">
      <c r="L571" s="3"/>
    </row>
    <row r="572" ht="12">
      <c r="L572" s="3"/>
    </row>
    <row r="573" ht="12">
      <c r="L573" s="3"/>
    </row>
    <row r="574" ht="12">
      <c r="L574" s="3"/>
    </row>
    <row r="575" ht="12">
      <c r="L575" s="3"/>
    </row>
    <row r="576" ht="12">
      <c r="L576" s="3"/>
    </row>
    <row r="577" ht="12">
      <c r="L577" s="3"/>
    </row>
    <row r="578" ht="12">
      <c r="L578" s="3"/>
    </row>
    <row r="579" ht="12">
      <c r="L579" s="3"/>
    </row>
    <row r="580" ht="12">
      <c r="L580" s="3"/>
    </row>
    <row r="581" ht="12">
      <c r="L581" s="3"/>
    </row>
    <row r="582" ht="12">
      <c r="L582" s="3"/>
    </row>
    <row r="583" ht="12">
      <c r="L583" s="3"/>
    </row>
    <row r="584" ht="12">
      <c r="L584" s="3"/>
    </row>
    <row r="585" ht="12">
      <c r="L585" s="3"/>
    </row>
    <row r="586" ht="12">
      <c r="L586" s="3"/>
    </row>
    <row r="587" ht="12">
      <c r="L587" s="3"/>
    </row>
    <row r="588" ht="12">
      <c r="L588" s="3"/>
    </row>
    <row r="589" ht="12">
      <c r="L589" s="3"/>
    </row>
    <row r="590" ht="12">
      <c r="L590" s="3"/>
    </row>
    <row r="591" ht="12">
      <c r="L591" s="3"/>
    </row>
    <row r="592" ht="12">
      <c r="L592" s="3"/>
    </row>
    <row r="593" ht="12">
      <c r="L593" s="3"/>
    </row>
    <row r="594" ht="12">
      <c r="L594" s="3"/>
    </row>
    <row r="595" ht="12">
      <c r="L595" s="3"/>
    </row>
    <row r="596" ht="12">
      <c r="L596" s="3"/>
    </row>
    <row r="597" ht="12">
      <c r="L597" s="3"/>
    </row>
    <row r="598" ht="12">
      <c r="L598" s="3"/>
    </row>
    <row r="599" ht="12">
      <c r="L599" s="3"/>
    </row>
    <row r="600" ht="12">
      <c r="L600" s="3"/>
    </row>
    <row r="601" ht="12">
      <c r="L601" s="3"/>
    </row>
    <row r="602" ht="12">
      <c r="L602" s="3"/>
    </row>
    <row r="603" ht="12">
      <c r="L603" s="3"/>
    </row>
    <row r="604" ht="12">
      <c r="L604" s="3"/>
    </row>
    <row r="605" ht="12">
      <c r="L605" s="3"/>
    </row>
    <row r="606" ht="12">
      <c r="L606" s="3"/>
    </row>
    <row r="607" ht="12">
      <c r="L607" s="3"/>
    </row>
    <row r="608" ht="12">
      <c r="L608" s="3"/>
    </row>
    <row r="609" ht="12">
      <c r="L609" s="3"/>
    </row>
    <row r="610" ht="12">
      <c r="L610" s="3"/>
    </row>
    <row r="611" ht="12">
      <c r="L611" s="3"/>
    </row>
    <row r="612" ht="12">
      <c r="L612" s="3"/>
    </row>
    <row r="613" ht="12">
      <c r="L613" s="3"/>
    </row>
    <row r="614" ht="12">
      <c r="L614" s="3"/>
    </row>
    <row r="615" ht="12">
      <c r="L615" s="3"/>
    </row>
    <row r="616" ht="12">
      <c r="L616" s="3"/>
    </row>
    <row r="617" ht="12">
      <c r="L617" s="3"/>
    </row>
    <row r="618" ht="12">
      <c r="L618" s="3"/>
    </row>
    <row r="619" ht="12">
      <c r="L619" s="3"/>
    </row>
    <row r="620" ht="12">
      <c r="L620" s="3"/>
    </row>
    <row r="621" ht="12">
      <c r="L621" s="3"/>
    </row>
    <row r="622" ht="12">
      <c r="L622" s="3"/>
    </row>
    <row r="623" ht="12">
      <c r="L623" s="3"/>
    </row>
    <row r="624" ht="12">
      <c r="L624" s="3"/>
    </row>
    <row r="625" ht="12">
      <c r="L625" s="3"/>
    </row>
    <row r="626" ht="12">
      <c r="L626" s="3"/>
    </row>
    <row r="627" ht="12">
      <c r="L627" s="3"/>
    </row>
    <row r="628" ht="12">
      <c r="L628" s="3"/>
    </row>
    <row r="629" ht="12">
      <c r="L629" s="3"/>
    </row>
    <row r="630" ht="12">
      <c r="L630" s="3"/>
    </row>
    <row r="631" ht="12">
      <c r="L631" s="3"/>
    </row>
    <row r="632" ht="12">
      <c r="L632" s="3"/>
    </row>
    <row r="633" ht="12">
      <c r="L633" s="3"/>
    </row>
    <row r="634" ht="12">
      <c r="L634" s="3"/>
    </row>
    <row r="635" ht="12">
      <c r="L635" s="3"/>
    </row>
    <row r="636" ht="12">
      <c r="L636" s="3"/>
    </row>
    <row r="637" ht="12">
      <c r="L637" s="3"/>
    </row>
    <row r="638" ht="12">
      <c r="L638" s="3"/>
    </row>
    <row r="639" ht="12">
      <c r="L639" s="3"/>
    </row>
    <row r="640" ht="12">
      <c r="L640" s="3"/>
    </row>
    <row r="641" ht="12">
      <c r="L641" s="3"/>
    </row>
    <row r="642" ht="12">
      <c r="L642" s="3"/>
    </row>
    <row r="643" ht="12">
      <c r="L643" s="3"/>
    </row>
    <row r="644" ht="12">
      <c r="L644" s="3"/>
    </row>
    <row r="645" ht="12">
      <c r="L645" s="3"/>
    </row>
    <row r="646" ht="12">
      <c r="L646" s="3"/>
    </row>
    <row r="647" ht="12">
      <c r="L647" s="3"/>
    </row>
    <row r="648" ht="12">
      <c r="L648" s="3"/>
    </row>
    <row r="649" ht="12">
      <c r="L649" s="3"/>
    </row>
    <row r="650" ht="12">
      <c r="L650" s="3"/>
    </row>
    <row r="651" ht="12">
      <c r="L651" s="3"/>
    </row>
    <row r="652" ht="12">
      <c r="L652" s="3"/>
    </row>
    <row r="653" ht="12">
      <c r="L653" s="3"/>
    </row>
    <row r="654" ht="12">
      <c r="L654" s="3"/>
    </row>
    <row r="655" ht="12">
      <c r="L655" s="3"/>
    </row>
    <row r="656" ht="12">
      <c r="L656" s="3"/>
    </row>
    <row r="657" ht="12">
      <c r="L657" s="3"/>
    </row>
    <row r="658" ht="12">
      <c r="L658" s="3"/>
    </row>
    <row r="659" ht="12">
      <c r="L659" s="3"/>
    </row>
    <row r="660" ht="12">
      <c r="L660" s="3"/>
    </row>
    <row r="661" ht="12">
      <c r="L661" s="3"/>
    </row>
    <row r="662" ht="12">
      <c r="L662" s="3"/>
    </row>
    <row r="663" ht="12">
      <c r="L663" s="3"/>
    </row>
    <row r="664" ht="12">
      <c r="L664" s="3"/>
    </row>
    <row r="665" ht="12">
      <c r="L665" s="3"/>
    </row>
    <row r="666" ht="12">
      <c r="L666" s="3"/>
    </row>
    <row r="667" ht="12">
      <c r="L667" s="3"/>
    </row>
    <row r="668" ht="12">
      <c r="L668" s="3"/>
    </row>
    <row r="669" ht="12">
      <c r="L669" s="3"/>
    </row>
    <row r="670" ht="12">
      <c r="L670" s="3"/>
    </row>
    <row r="671" ht="12">
      <c r="L671" s="3"/>
    </row>
    <row r="672" ht="12">
      <c r="L672" s="3"/>
    </row>
    <row r="673" ht="12">
      <c r="L673" s="3"/>
    </row>
    <row r="674" ht="12">
      <c r="L674" s="3"/>
    </row>
    <row r="675" ht="12">
      <c r="L675" s="3"/>
    </row>
    <row r="676" ht="12">
      <c r="L676" s="3"/>
    </row>
    <row r="677" ht="12">
      <c r="L677" s="3"/>
    </row>
    <row r="678" ht="12">
      <c r="L678" s="3"/>
    </row>
    <row r="679" ht="12">
      <c r="L679" s="3"/>
    </row>
    <row r="680" ht="12">
      <c r="L680" s="3"/>
    </row>
    <row r="681" ht="12">
      <c r="L681" s="3"/>
    </row>
    <row r="682" ht="12">
      <c r="L682" s="3"/>
    </row>
    <row r="683" ht="12">
      <c r="L683" s="3"/>
    </row>
    <row r="684" ht="12">
      <c r="L684" s="3"/>
    </row>
    <row r="685" ht="12">
      <c r="L685" s="3"/>
    </row>
    <row r="686" ht="12">
      <c r="L686" s="3"/>
    </row>
    <row r="687" ht="12">
      <c r="L687" s="3"/>
    </row>
    <row r="688" ht="12">
      <c r="L688" s="3"/>
    </row>
    <row r="689" ht="12">
      <c r="L689" s="3"/>
    </row>
    <row r="690" ht="12">
      <c r="L690" s="3"/>
    </row>
    <row r="691" ht="12">
      <c r="L691" s="3"/>
    </row>
    <row r="692" ht="12">
      <c r="L692" s="3"/>
    </row>
    <row r="693" ht="12">
      <c r="L693" s="3"/>
    </row>
    <row r="694" ht="12">
      <c r="L694" s="3"/>
    </row>
    <row r="695" ht="12">
      <c r="L695" s="3"/>
    </row>
    <row r="696" ht="12">
      <c r="L696" s="3"/>
    </row>
    <row r="697" ht="12">
      <c r="L697" s="3"/>
    </row>
    <row r="698" ht="12">
      <c r="L698" s="3"/>
    </row>
    <row r="699" ht="12">
      <c r="L699" s="3"/>
    </row>
    <row r="700" ht="12">
      <c r="L700" s="3"/>
    </row>
    <row r="701" ht="12">
      <c r="L701" s="3"/>
    </row>
    <row r="702" ht="12">
      <c r="L702" s="3"/>
    </row>
    <row r="703" ht="12">
      <c r="L703" s="3"/>
    </row>
    <row r="704" ht="12">
      <c r="L704" s="3"/>
    </row>
    <row r="705" ht="12">
      <c r="L705" s="3"/>
    </row>
    <row r="706" ht="12">
      <c r="L706" s="3"/>
    </row>
    <row r="707" ht="12">
      <c r="L707" s="3"/>
    </row>
    <row r="708" ht="12">
      <c r="L708" s="3"/>
    </row>
    <row r="709" ht="12">
      <c r="L709" s="3"/>
    </row>
    <row r="710" ht="12">
      <c r="L710" s="3"/>
    </row>
    <row r="711" ht="12">
      <c r="L711" s="3"/>
    </row>
    <row r="712" ht="12">
      <c r="L712" s="3"/>
    </row>
    <row r="713" ht="12">
      <c r="L713" s="3"/>
    </row>
    <row r="714" ht="12">
      <c r="L714" s="3"/>
    </row>
    <row r="715" ht="12">
      <c r="L715" s="3"/>
    </row>
    <row r="716" ht="12">
      <c r="L716" s="3"/>
    </row>
    <row r="717" ht="12">
      <c r="L717" s="3"/>
    </row>
    <row r="718" ht="12">
      <c r="L718" s="3"/>
    </row>
    <row r="719" ht="12">
      <c r="L719" s="3"/>
    </row>
    <row r="720" ht="12">
      <c r="L720" s="3"/>
    </row>
    <row r="721" ht="12">
      <c r="L721" s="3"/>
    </row>
    <row r="722" ht="12">
      <c r="L722" s="3"/>
    </row>
    <row r="723" ht="12">
      <c r="L723" s="3"/>
    </row>
    <row r="724" ht="12">
      <c r="L724" s="3"/>
    </row>
    <row r="725" ht="12">
      <c r="L725" s="3"/>
    </row>
    <row r="726" ht="12">
      <c r="L726" s="3"/>
    </row>
    <row r="727" ht="12">
      <c r="L727" s="3"/>
    </row>
    <row r="728" ht="12">
      <c r="L728" s="3"/>
    </row>
    <row r="729" ht="12">
      <c r="L729" s="3"/>
    </row>
    <row r="730" ht="12">
      <c r="L730" s="3"/>
    </row>
    <row r="731" ht="12">
      <c r="L731" s="3"/>
    </row>
    <row r="732" ht="12">
      <c r="L732" s="3"/>
    </row>
    <row r="733" ht="12">
      <c r="L733" s="3"/>
    </row>
    <row r="734" ht="12">
      <c r="L734" s="3"/>
    </row>
    <row r="735" ht="12">
      <c r="L735" s="3"/>
    </row>
    <row r="736" ht="12">
      <c r="L736" s="3"/>
    </row>
    <row r="737" ht="12">
      <c r="L737" s="3"/>
    </row>
    <row r="738" ht="12">
      <c r="L738" s="3"/>
    </row>
    <row r="739" ht="12">
      <c r="L739" s="3"/>
    </row>
    <row r="740" ht="12">
      <c r="L740" s="3"/>
    </row>
    <row r="741" ht="12">
      <c r="L741" s="3"/>
    </row>
    <row r="742" ht="12">
      <c r="L742" s="3"/>
    </row>
    <row r="743" ht="12">
      <c r="L743" s="3"/>
    </row>
    <row r="744" ht="12">
      <c r="L744" s="3"/>
    </row>
    <row r="745" ht="12">
      <c r="L745" s="3"/>
    </row>
    <row r="746" ht="12">
      <c r="L746" s="3"/>
    </row>
    <row r="747" ht="12">
      <c r="L747" s="3"/>
    </row>
    <row r="748" ht="12">
      <c r="L748" s="3"/>
    </row>
    <row r="749" ht="12">
      <c r="L749" s="3"/>
    </row>
    <row r="750" ht="12">
      <c r="L750" s="3"/>
    </row>
    <row r="751" ht="12">
      <c r="L751" s="3"/>
    </row>
    <row r="752" ht="12">
      <c r="L752" s="3"/>
    </row>
    <row r="753" ht="12">
      <c r="L753" s="3"/>
    </row>
    <row r="754" ht="12">
      <c r="L754" s="3"/>
    </row>
    <row r="755" ht="12">
      <c r="L755" s="3"/>
    </row>
    <row r="756" ht="12">
      <c r="L756" s="3"/>
    </row>
    <row r="757" ht="12">
      <c r="L757" s="3"/>
    </row>
    <row r="758" ht="12">
      <c r="L758" s="3"/>
    </row>
    <row r="759" ht="12">
      <c r="L759" s="3"/>
    </row>
    <row r="760" ht="12">
      <c r="L760" s="3"/>
    </row>
    <row r="761" ht="12">
      <c r="L761" s="3"/>
    </row>
    <row r="762" ht="12">
      <c r="L762" s="3"/>
    </row>
    <row r="763" ht="12">
      <c r="L763" s="3"/>
    </row>
    <row r="764" ht="12">
      <c r="L764" s="3"/>
    </row>
    <row r="765" ht="12">
      <c r="L765" s="3"/>
    </row>
    <row r="766" ht="12">
      <c r="L766" s="3"/>
    </row>
    <row r="767" ht="12">
      <c r="L767" s="3"/>
    </row>
    <row r="768" ht="12">
      <c r="L768" s="3"/>
    </row>
    <row r="769" ht="12">
      <c r="L769" s="3"/>
    </row>
    <row r="770" ht="12">
      <c r="L770" s="3"/>
    </row>
    <row r="771" ht="12">
      <c r="L771" s="3"/>
    </row>
    <row r="772" ht="12">
      <c r="L772" s="3"/>
    </row>
    <row r="773" ht="12">
      <c r="L773" s="3"/>
    </row>
    <row r="774" ht="12">
      <c r="L774" s="3"/>
    </row>
    <row r="775" ht="12">
      <c r="L775" s="3"/>
    </row>
    <row r="776" ht="12">
      <c r="L776" s="3"/>
    </row>
    <row r="777" ht="12">
      <c r="L777" s="3"/>
    </row>
    <row r="778" ht="12">
      <c r="L778" s="3"/>
    </row>
    <row r="779" ht="12">
      <c r="L779" s="3"/>
    </row>
    <row r="780" ht="12">
      <c r="L780" s="3"/>
    </row>
    <row r="781" ht="12">
      <c r="L781" s="3"/>
    </row>
    <row r="782" ht="12">
      <c r="L782" s="3"/>
    </row>
    <row r="783" ht="12">
      <c r="L783" s="3"/>
    </row>
    <row r="784" ht="12">
      <c r="L784" s="3"/>
    </row>
    <row r="785" ht="12">
      <c r="L785" s="3"/>
    </row>
    <row r="786" ht="12">
      <c r="L786" s="3"/>
    </row>
    <row r="787" ht="12">
      <c r="L787" s="3"/>
    </row>
    <row r="788" ht="12">
      <c r="L788" s="3"/>
    </row>
    <row r="789" ht="12">
      <c r="L789" s="3"/>
    </row>
    <row r="790" ht="12">
      <c r="L790" s="3"/>
    </row>
    <row r="791" ht="12">
      <c r="L791" s="3"/>
    </row>
    <row r="792" ht="12">
      <c r="L792" s="3"/>
    </row>
    <row r="793" ht="12">
      <c r="L793" s="3"/>
    </row>
    <row r="794" ht="12">
      <c r="L794" s="3"/>
    </row>
    <row r="795" ht="12">
      <c r="L795" s="3"/>
    </row>
    <row r="796" ht="12">
      <c r="L796" s="3"/>
    </row>
    <row r="797" ht="12">
      <c r="L797" s="3"/>
    </row>
    <row r="798" ht="12">
      <c r="L798" s="3"/>
    </row>
    <row r="799" ht="12">
      <c r="L799" s="3"/>
    </row>
    <row r="800" ht="12">
      <c r="L800" s="3"/>
    </row>
    <row r="801" ht="12">
      <c r="L801" s="3"/>
    </row>
    <row r="802" ht="12">
      <c r="L802" s="3"/>
    </row>
    <row r="803" ht="12">
      <c r="L803" s="3"/>
    </row>
    <row r="804" ht="12">
      <c r="L804" s="3"/>
    </row>
    <row r="805" ht="12">
      <c r="L805" s="3"/>
    </row>
    <row r="806" ht="12">
      <c r="L806" s="3"/>
    </row>
    <row r="807" ht="12">
      <c r="L807" s="3"/>
    </row>
    <row r="808" ht="12">
      <c r="L808" s="3"/>
    </row>
    <row r="809" ht="12">
      <c r="L809" s="3"/>
    </row>
    <row r="810" ht="12">
      <c r="L810" s="3"/>
    </row>
    <row r="811" ht="12">
      <c r="L811" s="3"/>
    </row>
    <row r="812" ht="12">
      <c r="L812" s="3"/>
    </row>
    <row r="813" ht="12">
      <c r="L813" s="3"/>
    </row>
    <row r="814" ht="12">
      <c r="L814" s="3"/>
    </row>
    <row r="815" ht="12">
      <c r="L815" s="3"/>
    </row>
    <row r="816" ht="12">
      <c r="L816" s="3"/>
    </row>
    <row r="817" ht="12">
      <c r="L817" s="3"/>
    </row>
    <row r="818" ht="12">
      <c r="L818" s="3"/>
    </row>
    <row r="819" ht="12">
      <c r="L819" s="3"/>
    </row>
    <row r="820" ht="12">
      <c r="L820" s="3"/>
    </row>
    <row r="821" ht="12">
      <c r="L821" s="3"/>
    </row>
    <row r="822" ht="12">
      <c r="L822" s="3"/>
    </row>
    <row r="823" ht="12">
      <c r="L823" s="3"/>
    </row>
    <row r="824" ht="12">
      <c r="L824" s="3"/>
    </row>
    <row r="825" ht="12">
      <c r="L825" s="3"/>
    </row>
    <row r="826" ht="12">
      <c r="L826" s="3"/>
    </row>
    <row r="827" ht="12">
      <c r="L827" s="3"/>
    </row>
    <row r="828" ht="12">
      <c r="L828" s="3"/>
    </row>
    <row r="829" ht="12">
      <c r="L829" s="3"/>
    </row>
    <row r="830" ht="12">
      <c r="L830" s="3"/>
    </row>
    <row r="831" ht="12">
      <c r="L831" s="3"/>
    </row>
    <row r="832" ht="12">
      <c r="L832" s="3"/>
    </row>
    <row r="833" ht="12">
      <c r="L833" s="3"/>
    </row>
    <row r="834" ht="12">
      <c r="L834" s="3"/>
    </row>
    <row r="835" ht="12">
      <c r="L835" s="3"/>
    </row>
    <row r="836" ht="12">
      <c r="L836" s="3"/>
    </row>
    <row r="837" ht="12">
      <c r="L837" s="3"/>
    </row>
    <row r="838" ht="12">
      <c r="L838" s="3"/>
    </row>
    <row r="839" ht="12">
      <c r="L839" s="3"/>
    </row>
    <row r="840" ht="12">
      <c r="L840" s="3"/>
    </row>
    <row r="841" ht="12">
      <c r="L841" s="3"/>
    </row>
    <row r="842" ht="12">
      <c r="L842" s="3"/>
    </row>
    <row r="843" ht="12">
      <c r="L843" s="3"/>
    </row>
    <row r="844" ht="12">
      <c r="L844" s="3"/>
    </row>
    <row r="845" ht="12">
      <c r="L845" s="3"/>
    </row>
    <row r="846" ht="12">
      <c r="L846" s="3"/>
    </row>
    <row r="847" ht="12">
      <c r="L847" s="3"/>
    </row>
    <row r="848" ht="12">
      <c r="L848" s="3"/>
    </row>
    <row r="849" ht="12">
      <c r="L849" s="3"/>
    </row>
    <row r="850" ht="12">
      <c r="L850" s="3"/>
    </row>
    <row r="851" ht="12">
      <c r="L851" s="3"/>
    </row>
    <row r="852" ht="12">
      <c r="L852" s="3"/>
    </row>
    <row r="853" ht="12">
      <c r="L853" s="3"/>
    </row>
    <row r="854" ht="12">
      <c r="L854" s="3"/>
    </row>
    <row r="855" ht="12">
      <c r="L855" s="3"/>
    </row>
    <row r="856" ht="12">
      <c r="L856" s="3"/>
    </row>
    <row r="857" ht="12">
      <c r="L857" s="3"/>
    </row>
    <row r="858" ht="12">
      <c r="L858" s="3"/>
    </row>
    <row r="859" ht="12">
      <c r="L859" s="3"/>
    </row>
    <row r="860" ht="12">
      <c r="L860" s="3"/>
    </row>
    <row r="861" ht="12">
      <c r="L861" s="3"/>
    </row>
    <row r="862" ht="12">
      <c r="L862" s="3"/>
    </row>
    <row r="863" ht="12">
      <c r="L863" s="3"/>
    </row>
    <row r="864" ht="12">
      <c r="L864" s="3"/>
    </row>
    <row r="865" ht="12">
      <c r="L865" s="3"/>
    </row>
    <row r="866" ht="12">
      <c r="L866" s="3"/>
    </row>
    <row r="867" ht="12">
      <c r="L867" s="3"/>
    </row>
    <row r="868" ht="12">
      <c r="L868" s="3"/>
    </row>
    <row r="869" ht="12">
      <c r="L869" s="3"/>
    </row>
    <row r="870" ht="12">
      <c r="L870" s="3"/>
    </row>
    <row r="871" ht="12">
      <c r="L871" s="3"/>
    </row>
    <row r="872" ht="12">
      <c r="L872" s="3"/>
    </row>
    <row r="873" ht="12">
      <c r="L873" s="3"/>
    </row>
    <row r="874" ht="12">
      <c r="L874" s="3"/>
    </row>
    <row r="875" ht="12">
      <c r="L875" s="3"/>
    </row>
    <row r="876" ht="12">
      <c r="L876" s="3"/>
    </row>
    <row r="877" ht="12">
      <c r="L877" s="3"/>
    </row>
    <row r="878" ht="12">
      <c r="L878" s="3"/>
    </row>
    <row r="879" ht="12">
      <c r="L879" s="3"/>
    </row>
    <row r="880" ht="12">
      <c r="L880" s="3"/>
    </row>
    <row r="881" ht="12">
      <c r="L881" s="3"/>
    </row>
    <row r="882" ht="12">
      <c r="L882" s="3"/>
    </row>
    <row r="883" ht="12">
      <c r="L883" s="3"/>
    </row>
    <row r="884" ht="12">
      <c r="L884" s="3"/>
    </row>
    <row r="885" ht="12">
      <c r="L885" s="3"/>
    </row>
    <row r="886" ht="12">
      <c r="L886" s="3"/>
    </row>
    <row r="887" ht="12">
      <c r="L887" s="3"/>
    </row>
    <row r="888" ht="12">
      <c r="L888" s="3"/>
    </row>
    <row r="889" ht="12">
      <c r="L889" s="3"/>
    </row>
    <row r="890" ht="12">
      <c r="L890" s="3"/>
    </row>
    <row r="891" ht="12">
      <c r="L891" s="3"/>
    </row>
    <row r="892" ht="12">
      <c r="L892" s="3"/>
    </row>
    <row r="893" ht="12">
      <c r="L893" s="3"/>
    </row>
    <row r="894" ht="12">
      <c r="L894" s="3"/>
    </row>
    <row r="895" ht="12">
      <c r="L895" s="3"/>
    </row>
    <row r="896" ht="12">
      <c r="L896" s="3"/>
    </row>
    <row r="897" ht="12">
      <c r="L897" s="3"/>
    </row>
    <row r="898" ht="12">
      <c r="L898" s="3"/>
    </row>
    <row r="899" ht="12">
      <c r="L899" s="3"/>
    </row>
    <row r="900" ht="12">
      <c r="L900" s="3"/>
    </row>
    <row r="901" ht="12">
      <c r="L901" s="3"/>
    </row>
    <row r="902" ht="12">
      <c r="L902" s="3"/>
    </row>
    <row r="903" ht="12">
      <c r="L903" s="3"/>
    </row>
    <row r="904" ht="12">
      <c r="L904" s="3"/>
    </row>
    <row r="905" ht="12">
      <c r="L905" s="3"/>
    </row>
    <row r="906" ht="12">
      <c r="L906" s="3"/>
    </row>
    <row r="907" ht="12">
      <c r="L907" s="3"/>
    </row>
    <row r="908" ht="12">
      <c r="L908" s="3"/>
    </row>
    <row r="909" ht="12">
      <c r="L909" s="3"/>
    </row>
    <row r="910" ht="12">
      <c r="L910" s="3"/>
    </row>
    <row r="911" ht="12">
      <c r="L911" s="3"/>
    </row>
    <row r="912" ht="12">
      <c r="L912" s="3"/>
    </row>
    <row r="913" ht="12">
      <c r="L913" s="3"/>
    </row>
    <row r="914" ht="12">
      <c r="L914" s="3"/>
    </row>
    <row r="915" ht="12">
      <c r="L915" s="3"/>
    </row>
    <row r="916" ht="12">
      <c r="L916" s="3"/>
    </row>
    <row r="917" ht="12">
      <c r="L917" s="3"/>
    </row>
    <row r="918" ht="12">
      <c r="L918" s="3"/>
    </row>
    <row r="919" ht="12">
      <c r="L919" s="3"/>
    </row>
    <row r="920" ht="12">
      <c r="L920" s="3"/>
    </row>
    <row r="921" ht="12">
      <c r="L921" s="3"/>
    </row>
    <row r="922" ht="12">
      <c r="L922" s="3"/>
    </row>
    <row r="923" ht="12">
      <c r="L923" s="3"/>
    </row>
    <row r="924" ht="12">
      <c r="L924" s="3"/>
    </row>
    <row r="925" ht="12">
      <c r="L925" s="3"/>
    </row>
    <row r="926" ht="12">
      <c r="L926" s="3"/>
    </row>
    <row r="927" ht="12">
      <c r="L927" s="3"/>
    </row>
    <row r="928" ht="12">
      <c r="L928" s="3"/>
    </row>
    <row r="929" ht="12">
      <c r="L929" s="3"/>
    </row>
    <row r="930" ht="12">
      <c r="L930" s="3"/>
    </row>
    <row r="931" ht="12">
      <c r="L931" s="3"/>
    </row>
    <row r="932" ht="12">
      <c r="L932" s="3"/>
    </row>
    <row r="933" ht="12">
      <c r="L933" s="3"/>
    </row>
    <row r="934" ht="12">
      <c r="L934" s="3"/>
    </row>
    <row r="935" ht="12">
      <c r="L935" s="3"/>
    </row>
    <row r="936" ht="12">
      <c r="L936" s="3"/>
    </row>
    <row r="937" ht="12">
      <c r="L937" s="3"/>
    </row>
    <row r="938" ht="12">
      <c r="L938" s="3"/>
    </row>
    <row r="939" ht="12">
      <c r="L939" s="3"/>
    </row>
    <row r="940" ht="12">
      <c r="L940" s="3"/>
    </row>
    <row r="941" ht="12">
      <c r="L941" s="3"/>
    </row>
    <row r="942" ht="12">
      <c r="L942" s="3"/>
    </row>
    <row r="943" ht="12">
      <c r="L943" s="3"/>
    </row>
    <row r="944" ht="12">
      <c r="L944" s="3"/>
    </row>
    <row r="945" ht="12">
      <c r="L945" s="3"/>
    </row>
    <row r="946" ht="12">
      <c r="L946" s="3"/>
    </row>
    <row r="947" ht="12">
      <c r="L947" s="3"/>
    </row>
    <row r="948" ht="12">
      <c r="L948" s="3"/>
    </row>
    <row r="949" ht="12">
      <c r="L949" s="3"/>
    </row>
    <row r="950" ht="12">
      <c r="L950" s="3"/>
    </row>
    <row r="951" ht="12">
      <c r="L951" s="3"/>
    </row>
    <row r="952" ht="12">
      <c r="L952" s="3"/>
    </row>
    <row r="953" ht="12">
      <c r="L953" s="3"/>
    </row>
    <row r="954" ht="12">
      <c r="L954" s="3"/>
    </row>
    <row r="955" ht="12">
      <c r="L955" s="3"/>
    </row>
    <row r="956" ht="12">
      <c r="L956" s="3"/>
    </row>
    <row r="957" ht="12">
      <c r="L957" s="3"/>
    </row>
    <row r="958" ht="12">
      <c r="L958" s="3"/>
    </row>
    <row r="959" ht="12">
      <c r="L959" s="3"/>
    </row>
    <row r="960" ht="12">
      <c r="L960" s="3"/>
    </row>
    <row r="961" ht="12">
      <c r="L961" s="3"/>
    </row>
    <row r="962" ht="12">
      <c r="L962" s="3"/>
    </row>
    <row r="963" ht="12">
      <c r="L963" s="3"/>
    </row>
    <row r="964" ht="12">
      <c r="L964" s="3"/>
    </row>
    <row r="965" ht="12">
      <c r="L965" s="3"/>
    </row>
    <row r="966" ht="12">
      <c r="L966" s="3"/>
    </row>
    <row r="967" ht="12">
      <c r="L967" s="3"/>
    </row>
    <row r="968" ht="12">
      <c r="L968" s="3"/>
    </row>
    <row r="969" ht="12">
      <c r="L969" s="3"/>
    </row>
    <row r="970" ht="12">
      <c r="L970" s="3"/>
    </row>
    <row r="971" ht="12">
      <c r="L971" s="3"/>
    </row>
    <row r="972" ht="12">
      <c r="L972" s="3"/>
    </row>
    <row r="973" ht="12">
      <c r="L973" s="3"/>
    </row>
    <row r="974" ht="12">
      <c r="L974" s="3"/>
    </row>
    <row r="975" ht="12">
      <c r="L975" s="3"/>
    </row>
    <row r="976" ht="12">
      <c r="L976" s="3"/>
    </row>
    <row r="977" ht="12">
      <c r="L977" s="3"/>
    </row>
    <row r="978" ht="12">
      <c r="L978" s="3"/>
    </row>
    <row r="979" ht="12">
      <c r="L979" s="3"/>
    </row>
    <row r="980" ht="12">
      <c r="L980" s="3"/>
    </row>
    <row r="981" ht="12">
      <c r="L981" s="3"/>
    </row>
    <row r="982" ht="12">
      <c r="L982" s="3"/>
    </row>
    <row r="983" ht="12">
      <c r="L983" s="3"/>
    </row>
    <row r="984" ht="12">
      <c r="L984" s="3"/>
    </row>
    <row r="985" ht="12">
      <c r="L985" s="3"/>
    </row>
    <row r="986" ht="12">
      <c r="L986" s="3"/>
    </row>
    <row r="987" ht="12">
      <c r="L987" s="3"/>
    </row>
    <row r="988" ht="12">
      <c r="L988" s="3"/>
    </row>
    <row r="989" ht="12">
      <c r="L989" s="3"/>
    </row>
    <row r="990" ht="12">
      <c r="L990" s="3"/>
    </row>
    <row r="991" ht="12">
      <c r="L991" s="3"/>
    </row>
    <row r="992" ht="12">
      <c r="L992" s="3"/>
    </row>
    <row r="993" ht="12">
      <c r="L993" s="3"/>
    </row>
    <row r="994" ht="12">
      <c r="L994" s="3"/>
    </row>
    <row r="995" ht="12">
      <c r="L995" s="3"/>
    </row>
    <row r="996" ht="12">
      <c r="L996" s="3"/>
    </row>
    <row r="997" ht="12">
      <c r="L997" s="3"/>
    </row>
    <row r="998" ht="12">
      <c r="L998" s="3"/>
    </row>
    <row r="999" ht="12">
      <c r="L999" s="3"/>
    </row>
    <row r="1000" ht="12">
      <c r="L1000" s="3"/>
    </row>
    <row r="1001" ht="12">
      <c r="L1001" s="3"/>
    </row>
    <row r="1002" ht="12">
      <c r="L1002" s="3"/>
    </row>
    <row r="1003" ht="12">
      <c r="L1003" s="3"/>
    </row>
    <row r="1004" ht="12">
      <c r="L1004" s="3"/>
    </row>
    <row r="1005" ht="12">
      <c r="L1005" s="3"/>
    </row>
    <row r="1006" ht="12">
      <c r="L1006" s="3"/>
    </row>
    <row r="1007" ht="12">
      <c r="L1007" s="3"/>
    </row>
    <row r="1008" ht="12">
      <c r="L1008" s="3"/>
    </row>
    <row r="1009" ht="12">
      <c r="L1009" s="3"/>
    </row>
    <row r="1010" ht="12">
      <c r="L1010" s="3"/>
    </row>
    <row r="1011" ht="12">
      <c r="L1011" s="3"/>
    </row>
    <row r="1012" ht="12">
      <c r="L1012" s="3"/>
    </row>
    <row r="1013" ht="12">
      <c r="L1013" s="3"/>
    </row>
    <row r="1014" ht="12">
      <c r="L1014" s="3"/>
    </row>
    <row r="1015" ht="12">
      <c r="L1015" s="3"/>
    </row>
    <row r="1016" ht="12">
      <c r="L1016" s="3"/>
    </row>
    <row r="1017" ht="12">
      <c r="L1017" s="3"/>
    </row>
    <row r="1018" ht="12">
      <c r="L1018" s="3"/>
    </row>
    <row r="1019" ht="12">
      <c r="L1019" s="3"/>
    </row>
    <row r="1020" ht="12">
      <c r="L1020" s="3"/>
    </row>
    <row r="1021" ht="12">
      <c r="L1021" s="3"/>
    </row>
    <row r="1022" ht="12">
      <c r="L1022" s="3"/>
    </row>
    <row r="1023" ht="12">
      <c r="L1023" s="3"/>
    </row>
    <row r="1024" ht="12">
      <c r="L1024" s="3"/>
    </row>
    <row r="1025" ht="12">
      <c r="L1025" s="3"/>
    </row>
    <row r="1026" ht="12">
      <c r="L1026" s="3"/>
    </row>
    <row r="1027" ht="12">
      <c r="L1027" s="3"/>
    </row>
    <row r="1028" ht="12">
      <c r="L1028" s="3"/>
    </row>
    <row r="1029" ht="12">
      <c r="L1029" s="3"/>
    </row>
    <row r="1030" ht="12">
      <c r="L1030" s="3"/>
    </row>
    <row r="1031" ht="12">
      <c r="L1031" s="3"/>
    </row>
    <row r="1032" ht="12">
      <c r="L1032" s="3"/>
    </row>
    <row r="1033" ht="12">
      <c r="L1033" s="3"/>
    </row>
    <row r="1034" ht="12">
      <c r="L1034" s="3"/>
    </row>
    <row r="1035" ht="12">
      <c r="L1035" s="3"/>
    </row>
    <row r="1036" ht="12">
      <c r="L1036" s="3"/>
    </row>
    <row r="1037" ht="12">
      <c r="L1037" s="3"/>
    </row>
    <row r="1038" ht="12">
      <c r="L1038" s="3"/>
    </row>
    <row r="1039" ht="12">
      <c r="L1039" s="3"/>
    </row>
    <row r="1040" ht="12">
      <c r="L1040" s="3"/>
    </row>
    <row r="1041" ht="12">
      <c r="L1041" s="3"/>
    </row>
    <row r="1042" ht="12">
      <c r="L1042" s="3"/>
    </row>
    <row r="1043" ht="12">
      <c r="L1043" s="3"/>
    </row>
    <row r="1044" ht="12">
      <c r="L1044" s="3"/>
    </row>
    <row r="1045" ht="12">
      <c r="L1045" s="3"/>
    </row>
    <row r="1046" ht="12">
      <c r="L1046" s="3"/>
    </row>
    <row r="1047" ht="12">
      <c r="L1047" s="3"/>
    </row>
    <row r="1048" ht="12">
      <c r="L1048" s="3"/>
    </row>
    <row r="1049" ht="12">
      <c r="L1049" s="3"/>
    </row>
    <row r="1050" ht="12">
      <c r="L1050" s="3"/>
    </row>
    <row r="1051" ht="12">
      <c r="L1051" s="3"/>
    </row>
    <row r="1052" ht="12">
      <c r="L1052" s="3"/>
    </row>
    <row r="1053" ht="12">
      <c r="L1053" s="3"/>
    </row>
    <row r="1054" ht="12">
      <c r="L1054" s="3"/>
    </row>
    <row r="1055" ht="12">
      <c r="L1055" s="3"/>
    </row>
    <row r="1056" ht="12">
      <c r="L1056" s="3"/>
    </row>
    <row r="1057" ht="12">
      <c r="L1057" s="3"/>
    </row>
    <row r="1058" ht="12">
      <c r="L1058" s="3"/>
    </row>
    <row r="1059" ht="12">
      <c r="L1059" s="3"/>
    </row>
    <row r="1060" ht="12">
      <c r="L1060" s="3"/>
    </row>
    <row r="1061" ht="12">
      <c r="L1061" s="3"/>
    </row>
    <row r="1062" ht="12">
      <c r="L1062" s="3"/>
    </row>
    <row r="1063" ht="12">
      <c r="L1063" s="3"/>
    </row>
    <row r="1064" ht="12">
      <c r="L1064" s="3"/>
    </row>
    <row r="1065" ht="12">
      <c r="L1065" s="3"/>
    </row>
    <row r="1066" ht="12">
      <c r="L1066" s="3"/>
    </row>
    <row r="1067" ht="12">
      <c r="L1067" s="3"/>
    </row>
    <row r="1068" ht="12">
      <c r="L1068" s="3"/>
    </row>
    <row r="1069" ht="12">
      <c r="L1069" s="3"/>
    </row>
    <row r="1070" ht="12">
      <c r="L1070" s="3"/>
    </row>
    <row r="1071" ht="12">
      <c r="L1071" s="3"/>
    </row>
    <row r="1072" ht="12">
      <c r="L1072" s="3"/>
    </row>
    <row r="1073" ht="12">
      <c r="L1073" s="3"/>
    </row>
    <row r="1074" ht="12">
      <c r="L1074" s="3"/>
    </row>
    <row r="1075" ht="12">
      <c r="L1075" s="3"/>
    </row>
    <row r="1076" ht="12">
      <c r="L1076" s="3"/>
    </row>
    <row r="1077" ht="12">
      <c r="L1077" s="3"/>
    </row>
    <row r="1078" ht="12">
      <c r="L1078" s="3"/>
    </row>
    <row r="1079" ht="12">
      <c r="L1079" s="3"/>
    </row>
    <row r="1080" ht="12">
      <c r="L1080" s="3"/>
    </row>
    <row r="1081" ht="12">
      <c r="L1081" s="3"/>
    </row>
    <row r="1082" ht="12">
      <c r="L1082" s="3"/>
    </row>
    <row r="1083" ht="12">
      <c r="L1083" s="3"/>
    </row>
    <row r="1084" ht="12">
      <c r="L1084" s="3"/>
    </row>
    <row r="1085" ht="12">
      <c r="L1085" s="3"/>
    </row>
    <row r="1086" ht="12">
      <c r="L1086" s="3"/>
    </row>
    <row r="1087" ht="12">
      <c r="L1087" s="3"/>
    </row>
    <row r="1088" ht="12">
      <c r="L1088" s="3"/>
    </row>
    <row r="1089" ht="12">
      <c r="L1089" s="3"/>
    </row>
    <row r="1090" ht="12">
      <c r="L1090" s="3"/>
    </row>
    <row r="1091" ht="12">
      <c r="L1091" s="3"/>
    </row>
    <row r="1092" ht="12">
      <c r="L1092" s="3"/>
    </row>
    <row r="1093" ht="12">
      <c r="L1093" s="3"/>
    </row>
    <row r="1094" ht="12">
      <c r="L1094" s="3"/>
    </row>
    <row r="1095" ht="12">
      <c r="L1095" s="3"/>
    </row>
    <row r="1096" ht="12">
      <c r="L1096" s="3"/>
    </row>
    <row r="1097" ht="12">
      <c r="L1097" s="3"/>
    </row>
    <row r="1098" ht="12">
      <c r="L1098" s="3"/>
    </row>
    <row r="1099" ht="12">
      <c r="L1099" s="3"/>
    </row>
    <row r="1100" ht="12">
      <c r="L1100" s="3"/>
    </row>
    <row r="1101" ht="12">
      <c r="L1101" s="3"/>
    </row>
    <row r="1102" ht="12">
      <c r="L1102" s="3"/>
    </row>
    <row r="1103" ht="12">
      <c r="L1103" s="3"/>
    </row>
    <row r="1104" ht="12">
      <c r="L1104" s="3"/>
    </row>
    <row r="1105" ht="12">
      <c r="L1105" s="3"/>
    </row>
    <row r="1106" ht="12">
      <c r="L1106" s="3"/>
    </row>
    <row r="1107" ht="12">
      <c r="L1107" s="3"/>
    </row>
    <row r="1108" ht="12">
      <c r="L1108" s="3"/>
    </row>
    <row r="1109" ht="12">
      <c r="L1109" s="3"/>
    </row>
    <row r="1110" ht="12">
      <c r="L1110" s="3"/>
    </row>
    <row r="1111" ht="12">
      <c r="L1111" s="3"/>
    </row>
    <row r="1112" ht="12">
      <c r="L1112" s="3"/>
    </row>
    <row r="1113" ht="12">
      <c r="L1113" s="3"/>
    </row>
    <row r="1114" ht="12">
      <c r="L1114" s="3"/>
    </row>
    <row r="1115" ht="12">
      <c r="L1115" s="3"/>
    </row>
    <row r="1116" ht="12">
      <c r="L1116" s="3"/>
    </row>
    <row r="1117" ht="12">
      <c r="L1117" s="3"/>
    </row>
    <row r="1118" ht="12">
      <c r="L1118" s="3"/>
    </row>
    <row r="1119" ht="12">
      <c r="L1119" s="3"/>
    </row>
    <row r="1120" ht="12">
      <c r="L1120" s="3"/>
    </row>
    <row r="1121" ht="12">
      <c r="L1121" s="3"/>
    </row>
    <row r="1122" ht="12">
      <c r="L1122" s="3"/>
    </row>
    <row r="1123" ht="12">
      <c r="L1123" s="3"/>
    </row>
    <row r="1124" ht="12">
      <c r="L1124" s="3"/>
    </row>
    <row r="1125" ht="12">
      <c r="L1125" s="3"/>
    </row>
    <row r="1126" ht="12">
      <c r="L1126" s="3"/>
    </row>
    <row r="1127" ht="12">
      <c r="L1127" s="3"/>
    </row>
    <row r="1128" ht="12">
      <c r="L1128" s="3"/>
    </row>
    <row r="1129" ht="12">
      <c r="L1129" s="3"/>
    </row>
    <row r="1130" ht="12">
      <c r="L1130" s="3"/>
    </row>
    <row r="1131" ht="12">
      <c r="L1131" s="3"/>
    </row>
    <row r="1132" ht="12">
      <c r="L1132" s="3"/>
    </row>
    <row r="1133" ht="12">
      <c r="L1133" s="3"/>
    </row>
    <row r="1134" ht="12">
      <c r="L1134" s="3"/>
    </row>
    <row r="1135" ht="12">
      <c r="L1135" s="3"/>
    </row>
    <row r="1136" ht="12">
      <c r="L1136" s="3"/>
    </row>
    <row r="1137" ht="12">
      <c r="L1137" s="3"/>
    </row>
    <row r="1138" ht="12">
      <c r="L1138" s="3"/>
    </row>
    <row r="1139" ht="12">
      <c r="L1139" s="3"/>
    </row>
    <row r="1140" ht="12">
      <c r="L1140" s="3"/>
    </row>
    <row r="1141" ht="12">
      <c r="L1141" s="3"/>
    </row>
    <row r="1142" ht="12">
      <c r="L1142" s="3"/>
    </row>
    <row r="1143" ht="12">
      <c r="L1143" s="3"/>
    </row>
    <row r="1144" ht="12">
      <c r="L1144" s="3"/>
    </row>
    <row r="1145" ht="12">
      <c r="L1145" s="3"/>
    </row>
    <row r="1146" ht="12">
      <c r="L1146" s="3"/>
    </row>
    <row r="1147" ht="12">
      <c r="L1147" s="3"/>
    </row>
    <row r="1148" ht="12">
      <c r="L1148" s="3"/>
    </row>
    <row r="1149" ht="12">
      <c r="L1149" s="3"/>
    </row>
    <row r="1150" ht="12">
      <c r="L1150" s="3"/>
    </row>
    <row r="1151" ht="12">
      <c r="L1151" s="3"/>
    </row>
    <row r="1152" ht="12">
      <c r="L1152" s="3"/>
    </row>
    <row r="1153" ht="12">
      <c r="L1153" s="3"/>
    </row>
    <row r="1154" ht="12">
      <c r="L1154" s="3"/>
    </row>
    <row r="1155" ht="12">
      <c r="L1155" s="3"/>
    </row>
    <row r="1156" ht="12">
      <c r="L1156" s="3"/>
    </row>
    <row r="1157" ht="12">
      <c r="L1157" s="3"/>
    </row>
    <row r="1158" ht="12">
      <c r="L1158" s="3"/>
    </row>
    <row r="1159" ht="12">
      <c r="L1159" s="3"/>
    </row>
    <row r="1160" ht="12">
      <c r="L1160" s="3"/>
    </row>
    <row r="1161" ht="12">
      <c r="L1161" s="3"/>
    </row>
    <row r="1162" ht="12">
      <c r="L1162" s="3"/>
    </row>
    <row r="1163" ht="12">
      <c r="L1163" s="3"/>
    </row>
    <row r="1164" ht="12">
      <c r="L1164" s="3"/>
    </row>
    <row r="1165" ht="12">
      <c r="L1165" s="3"/>
    </row>
    <row r="1166" ht="12">
      <c r="L1166" s="3"/>
    </row>
    <row r="1167" ht="12">
      <c r="L1167" s="3"/>
    </row>
    <row r="1168" ht="12">
      <c r="L1168" s="3"/>
    </row>
    <row r="1169" ht="12">
      <c r="L1169" s="3"/>
    </row>
    <row r="1170" ht="12">
      <c r="L1170" s="3"/>
    </row>
    <row r="1171" ht="12">
      <c r="L1171" s="3"/>
    </row>
    <row r="1172" ht="12">
      <c r="L1172" s="3"/>
    </row>
    <row r="1173" ht="12">
      <c r="L1173" s="3"/>
    </row>
    <row r="1174" ht="12">
      <c r="L1174" s="3"/>
    </row>
    <row r="1175" ht="12">
      <c r="L1175" s="3"/>
    </row>
    <row r="1176" ht="12">
      <c r="L1176" s="3"/>
    </row>
    <row r="1177" ht="12">
      <c r="L1177" s="3"/>
    </row>
    <row r="1178" ht="12">
      <c r="L1178" s="3"/>
    </row>
    <row r="1179" ht="12">
      <c r="L1179" s="3"/>
    </row>
    <row r="1180" ht="12">
      <c r="L1180" s="3"/>
    </row>
    <row r="1181" ht="12">
      <c r="L1181" s="3"/>
    </row>
    <row r="1182" ht="12">
      <c r="L1182" s="3"/>
    </row>
    <row r="1183" ht="12">
      <c r="L1183" s="3"/>
    </row>
    <row r="1184" ht="12">
      <c r="L1184" s="3"/>
    </row>
    <row r="1185" ht="12">
      <c r="L1185" s="3"/>
    </row>
    <row r="1186" ht="12">
      <c r="L1186" s="3"/>
    </row>
    <row r="1187" ht="12">
      <c r="L1187" s="3"/>
    </row>
    <row r="1188" ht="12">
      <c r="L1188" s="3"/>
    </row>
    <row r="1189" ht="12">
      <c r="L1189" s="3"/>
    </row>
    <row r="1190" ht="12">
      <c r="L1190" s="3"/>
    </row>
    <row r="1191" ht="12">
      <c r="L1191" s="3"/>
    </row>
    <row r="1192" ht="12">
      <c r="L1192" s="3"/>
    </row>
    <row r="1193" ht="12">
      <c r="L1193" s="3"/>
    </row>
    <row r="1194" ht="12">
      <c r="L1194" s="3"/>
    </row>
    <row r="1195" ht="12">
      <c r="L1195" s="3"/>
    </row>
    <row r="1196" ht="12">
      <c r="L1196" s="3"/>
    </row>
    <row r="1197" ht="12">
      <c r="L1197" s="3"/>
    </row>
    <row r="1198" ht="12">
      <c r="L1198" s="3"/>
    </row>
    <row r="1199" ht="12">
      <c r="L1199" s="3"/>
    </row>
    <row r="1200" ht="12">
      <c r="L1200" s="3"/>
    </row>
    <row r="1201" ht="12">
      <c r="L1201" s="3"/>
    </row>
    <row r="1202" ht="12">
      <c r="L1202" s="3"/>
    </row>
    <row r="1203" ht="12">
      <c r="L1203" s="3"/>
    </row>
    <row r="1204" ht="12">
      <c r="L1204" s="3"/>
    </row>
    <row r="1205" ht="12">
      <c r="L1205" s="3"/>
    </row>
    <row r="1206" ht="12">
      <c r="L1206" s="3"/>
    </row>
    <row r="1207" ht="12">
      <c r="L1207" s="3"/>
    </row>
    <row r="1208" ht="12">
      <c r="L1208" s="3"/>
    </row>
    <row r="1209" ht="12">
      <c r="L1209" s="3"/>
    </row>
    <row r="1210" ht="12">
      <c r="L1210" s="3"/>
    </row>
    <row r="1211" ht="12">
      <c r="L1211" s="3"/>
    </row>
  </sheetData>
  <mergeCells count="1">
    <mergeCell ref="I10:J10"/>
  </mergeCells>
  <printOptions gridLines="1"/>
  <pageMargins left="0.75" right="0.75" top="1" bottom="1" header="0.5" footer="0.5"/>
  <pageSetup horizontalDpi="600" verticalDpi="600" orientation="landscape" paperSize="3" scale="90"/>
  <headerFooter alignWithMargins="0">
    <oddHeader>&amp;C&amp;"Charcoal,Regular"&amp;12&amp;F</oddHeader>
    <oddFooter>&amp;L&amp;"Helvetica,Regular"&amp;D&amp;C&amp;"Helvetica,Regular"- &amp;P -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James Pilcher</cp:lastModifiedBy>
  <cp:lastPrinted>2000-10-19T17:18:23Z</cp:lastPrinted>
  <dcterms:created xsi:type="dcterms:W3CDTF">2000-03-02T19:21:54Z</dcterms:created>
  <cp:category/>
  <cp:version/>
  <cp:contentType/>
  <cp:contentStatus/>
</cp:coreProperties>
</file>